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Users\dosorio\Documents\plan de compras\DANIEL 2020\PLAN ANUAL ADQUISICIONES 2020\"/>
    </mc:Choice>
  </mc:AlternateContent>
  <xr:revisionPtr revIDLastSave="0" documentId="13_ncr:1_{A31EC1D5-7A42-4537-9CE1-4E6BC7772DD5}" xr6:coauthVersionLast="45" xr6:coauthVersionMax="45" xr10:uidLastSave="{00000000-0000-0000-0000-000000000000}"/>
  <bookViews>
    <workbookView xWindow="-120" yWindow="-120" windowWidth="24240" windowHeight="13140" xr2:uid="{00000000-000D-0000-FFFF-FFFF00000000}"/>
  </bookViews>
  <sheets>
    <sheet name="PAA" sheetId="1" r:id="rId1"/>
  </sheets>
  <definedNames>
    <definedName name="_xlnm._FilterDatabase" localSheetId="0" hidden="1">PAA!$A$19:$BF$19</definedName>
    <definedName name="_xlnm.Print_Area" localSheetId="0">PAA!$B$19:$S$127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2" i="1" l="1"/>
  <c r="I401" i="1"/>
  <c r="I400" i="1"/>
  <c r="I399" i="1"/>
  <c r="I398" i="1"/>
  <c r="I397" i="1"/>
  <c r="I396" i="1"/>
  <c r="I395" i="1"/>
  <c r="I394" i="1"/>
  <c r="I393" i="1"/>
  <c r="I392" i="1"/>
  <c r="I390" i="1"/>
  <c r="I389" i="1"/>
  <c r="I388" i="1"/>
  <c r="I385" i="1"/>
  <c r="I378" i="1"/>
  <c r="I373" i="1"/>
  <c r="I371" i="1"/>
  <c r="I368" i="1"/>
  <c r="M147" i="1" l="1"/>
  <c r="I147" i="1"/>
  <c r="I341" i="1" l="1"/>
  <c r="I137" i="1" l="1"/>
  <c r="M143" i="1" l="1"/>
  <c r="M144" i="1" s="1"/>
  <c r="M145" i="1" s="1"/>
  <c r="M146" i="1" s="1"/>
  <c r="I145" i="1" l="1"/>
  <c r="I146" i="1"/>
  <c r="I144" i="1"/>
  <c r="I143" i="1"/>
  <c r="I141" i="1" l="1"/>
  <c r="I140" i="1" l="1"/>
  <c r="I139" i="1"/>
  <c r="I138" i="1"/>
  <c r="I340" i="1" l="1"/>
  <c r="I339" i="1" l="1"/>
  <c r="I338" i="1"/>
  <c r="I136" i="1" l="1"/>
  <c r="H134" i="1" l="1"/>
  <c r="H133" i="1" l="1"/>
  <c r="I132" i="1" l="1"/>
  <c r="I131" i="1"/>
  <c r="I130" i="1" l="1"/>
  <c r="I129" i="1" l="1"/>
  <c r="I332" i="1" l="1"/>
  <c r="I333" i="1"/>
  <c r="I335" i="1"/>
  <c r="I326" i="1" l="1"/>
  <c r="I327" i="1"/>
  <c r="I328" i="1"/>
  <c r="I329" i="1"/>
  <c r="I330" i="1"/>
  <c r="I331" i="1"/>
  <c r="I320" i="1" l="1"/>
  <c r="I321" i="1"/>
  <c r="I322" i="1"/>
  <c r="I323" i="1"/>
  <c r="I324" i="1"/>
  <c r="I325" i="1"/>
  <c r="I319" i="1" l="1"/>
  <c r="I315" i="1" l="1"/>
  <c r="I317" i="1"/>
  <c r="I318" i="1"/>
  <c r="H156" i="1" l="1"/>
  <c r="I156" i="1" l="1"/>
  <c r="I314" i="1" l="1"/>
  <c r="I313" i="1" l="1"/>
  <c r="I312" i="1" l="1"/>
  <c r="I311" i="1" l="1"/>
  <c r="I310" i="1"/>
  <c r="I306" i="1"/>
  <c r="I307" i="1"/>
  <c r="I308" i="1"/>
  <c r="I309" i="1"/>
  <c r="I303" i="1" l="1"/>
  <c r="I20" i="1" l="1"/>
  <c r="I301" i="1" l="1"/>
  <c r="I302" i="1"/>
  <c r="I304" i="1"/>
  <c r="I305" i="1"/>
  <c r="I300" i="1"/>
  <c r="I299" i="1" l="1"/>
  <c r="I298" i="1" l="1"/>
  <c r="I218" i="1" l="1"/>
  <c r="I290" i="1" l="1"/>
  <c r="I291" i="1"/>
  <c r="I292" i="1"/>
  <c r="I293" i="1"/>
  <c r="I294" i="1"/>
  <c r="I295" i="1"/>
  <c r="I296" i="1"/>
  <c r="I297" i="1"/>
  <c r="I289" i="1"/>
  <c r="I288" i="1"/>
  <c r="I170" i="1" l="1"/>
  <c r="I232" i="1" l="1"/>
  <c r="I287" i="1" l="1"/>
  <c r="I127" i="1" l="1"/>
  <c r="I124" i="1" l="1"/>
  <c r="I125" i="1" l="1"/>
  <c r="I286" i="1" l="1"/>
  <c r="I285" i="1"/>
  <c r="I284" i="1" l="1"/>
  <c r="I283" i="1"/>
  <c r="I226" i="1"/>
  <c r="I168" i="1" l="1"/>
  <c r="I167" i="1"/>
  <c r="I280" i="1" l="1"/>
  <c r="I281" i="1"/>
  <c r="I282" i="1"/>
  <c r="I279" i="1"/>
  <c r="H278" i="1" l="1"/>
  <c r="I277" i="1"/>
  <c r="I276" i="1"/>
  <c r="I275" i="1" l="1"/>
  <c r="I209" i="1" l="1"/>
  <c r="I208" i="1"/>
  <c r="I155" i="1" l="1"/>
  <c r="I154" i="1"/>
  <c r="I273" i="1" l="1"/>
  <c r="I274" i="1"/>
  <c r="I272" i="1"/>
  <c r="I270" i="1" l="1"/>
  <c r="I266" i="1"/>
  <c r="I267" i="1"/>
  <c r="I268" i="1"/>
  <c r="I269" i="1"/>
  <c r="I265" i="1"/>
  <c r="I152" i="1" l="1"/>
  <c r="I264" i="1" l="1"/>
  <c r="I263" i="1" l="1"/>
  <c r="I262" i="1"/>
  <c r="I172" i="1"/>
  <c r="H120" i="1" l="1"/>
  <c r="I260" i="1" l="1"/>
  <c r="I258" i="1"/>
  <c r="I257" i="1"/>
  <c r="I119" i="1" l="1"/>
  <c r="I254" i="1" l="1"/>
  <c r="I253" i="1"/>
  <c r="I252" i="1"/>
  <c r="I251" i="1"/>
  <c r="I250" i="1" l="1"/>
  <c r="I249" i="1"/>
  <c r="I248" i="1"/>
  <c r="I247" i="1"/>
  <c r="I246" i="1" l="1"/>
  <c r="I245" i="1" l="1"/>
  <c r="I244" i="1" l="1"/>
  <c r="I243" i="1"/>
  <c r="I242" i="1"/>
  <c r="I186" i="1" l="1"/>
  <c r="I177" i="1"/>
  <c r="I175" i="1"/>
  <c r="I116" i="1" l="1"/>
  <c r="I115" i="1" l="1"/>
  <c r="R21" i="1" l="1"/>
  <c r="H212" i="1" l="1"/>
  <c r="Q32" i="1" l="1"/>
  <c r="R32" i="1" s="1"/>
  <c r="U32" i="1"/>
  <c r="R119" i="1" l="1"/>
  <c r="R121" i="1"/>
  <c r="W42" i="1" l="1"/>
  <c r="R115" i="1"/>
  <c r="S50" i="1" l="1"/>
  <c r="P62" i="1" l="1"/>
  <c r="Q62" i="1" s="1"/>
  <c r="P59" i="1"/>
  <c r="P60" i="1"/>
  <c r="Q60" i="1" s="1"/>
  <c r="P58" i="1"/>
  <c r="Q58" i="1" s="1"/>
  <c r="Q115" i="1"/>
  <c r="Q33" i="1"/>
  <c r="Q35" i="1"/>
  <c r="Q36" i="1"/>
  <c r="Q37" i="1"/>
  <c r="Q39" i="1"/>
  <c r="Q40" i="1"/>
  <c r="Q43" i="1"/>
  <c r="Q44" i="1"/>
  <c r="Q45" i="1"/>
  <c r="Q46" i="1"/>
  <c r="Q47" i="1"/>
  <c r="Q48" i="1"/>
  <c r="Q49" i="1"/>
  <c r="Q50" i="1"/>
  <c r="Q51" i="1"/>
  <c r="Q52" i="1"/>
  <c r="Q55" i="1"/>
  <c r="Q56" i="1"/>
  <c r="Q61" i="1"/>
  <c r="Q63" i="1"/>
  <c r="Q65" i="1"/>
  <c r="Q90" i="1"/>
  <c r="Q93" i="1"/>
  <c r="R93" i="1" s="1"/>
  <c r="Q113" i="1"/>
  <c r="R113" i="1" s="1"/>
  <c r="R123" i="1" s="1"/>
  <c r="Q114" i="1"/>
  <c r="Q20" i="1"/>
  <c r="Q59" i="1" l="1"/>
  <c r="P105" i="1" l="1"/>
  <c r="P97" i="1"/>
  <c r="S97" i="1" s="1"/>
  <c r="P96" i="1"/>
  <c r="S96" i="1" s="1"/>
  <c r="S116" i="1" l="1"/>
  <c r="P54" i="1"/>
  <c r="Q54" i="1" s="1"/>
  <c r="I241" i="1" l="1"/>
  <c r="I240" i="1"/>
  <c r="I239" i="1"/>
  <c r="I238" i="1"/>
  <c r="I237" i="1"/>
  <c r="H236" i="1"/>
  <c r="I236" i="1" s="1"/>
  <c r="H235" i="1"/>
  <c r="I235" i="1" s="1"/>
  <c r="I234" i="1"/>
  <c r="I233" i="1"/>
  <c r="I231" i="1"/>
  <c r="I230" i="1"/>
  <c r="I229" i="1"/>
  <c r="I228" i="1"/>
  <c r="I227" i="1"/>
  <c r="I225" i="1"/>
  <c r="H224" i="1"/>
  <c r="I224" i="1" s="1"/>
  <c r="H223" i="1"/>
  <c r="I223" i="1" s="1"/>
  <c r="H222" i="1"/>
  <c r="I222" i="1" s="1"/>
  <c r="H221" i="1"/>
  <c r="I221" i="1" s="1"/>
  <c r="H220" i="1"/>
  <c r="I220" i="1" s="1"/>
  <c r="H219" i="1"/>
  <c r="I219" i="1" s="1"/>
  <c r="H217" i="1"/>
  <c r="I217" i="1" s="1"/>
  <c r="H216" i="1"/>
  <c r="H215" i="1"/>
  <c r="H214" i="1"/>
  <c r="H213" i="1"/>
  <c r="I213" i="1" s="1"/>
  <c r="I212" i="1"/>
  <c r="H211" i="1"/>
  <c r="I211" i="1" s="1"/>
  <c r="I166" i="1"/>
  <c r="H166" i="1"/>
  <c r="I158" i="1"/>
  <c r="H158" i="1"/>
  <c r="I157" i="1"/>
  <c r="H157" i="1"/>
  <c r="P80" i="1" l="1"/>
  <c r="P94" i="1" l="1"/>
  <c r="Q94" i="1" s="1"/>
  <c r="P108" i="1" l="1"/>
  <c r="Q108" i="1" s="1"/>
  <c r="P95" i="1"/>
  <c r="Q95" i="1" s="1"/>
  <c r="P92" i="1"/>
  <c r="Q92" i="1" s="1"/>
  <c r="P91" i="1"/>
  <c r="Q91" i="1" s="1"/>
  <c r="P64" i="1"/>
  <c r="Q64" i="1" s="1"/>
  <c r="P57" i="1"/>
  <c r="Q57" i="1" s="1"/>
  <c r="P38" i="1"/>
  <c r="Q38" i="1" s="1"/>
  <c r="P34" i="1"/>
  <c r="Q34" i="1" s="1"/>
  <c r="M21" i="1" l="1"/>
  <c r="M22" i="1" s="1"/>
  <c r="M23" i="1" s="1"/>
  <c r="M24" i="1" s="1"/>
  <c r="M25" i="1" s="1"/>
  <c r="M26" i="1" s="1"/>
  <c r="M27" i="1" s="1"/>
  <c r="M28" i="1" s="1"/>
  <c r="M29" i="1" s="1"/>
  <c r="M30" i="1" s="1"/>
  <c r="M31" i="1" s="1"/>
  <c r="M32" i="1" s="1"/>
  <c r="M33" i="1" s="1"/>
  <c r="M34" i="1" s="1"/>
  <c r="M35" i="1" s="1"/>
  <c r="M36" i="1" s="1"/>
  <c r="M37" i="1" s="1"/>
  <c r="M38" i="1" s="1"/>
  <c r="M39" i="1" s="1"/>
  <c r="M40" i="1" s="1"/>
  <c r="M41" i="1" s="1"/>
  <c r="M42" i="1" s="1"/>
  <c r="M43" i="1" s="1"/>
  <c r="M44" i="1" s="1"/>
  <c r="M45" i="1" s="1"/>
  <c r="M46" i="1" s="1"/>
  <c r="M47" i="1" s="1"/>
  <c r="M48" i="1" s="1"/>
  <c r="M49" i="1" s="1"/>
  <c r="M50" i="1" s="1"/>
  <c r="M51" i="1" s="1"/>
  <c r="M52" i="1" s="1"/>
  <c r="M53" i="1" s="1"/>
  <c r="M54" i="1" s="1"/>
  <c r="M55" i="1" s="1"/>
  <c r="M56" i="1" s="1"/>
  <c r="M57" i="1" s="1"/>
  <c r="M58" i="1" s="1"/>
  <c r="M59" i="1" s="1"/>
  <c r="M60" i="1" s="1"/>
  <c r="M61" i="1" s="1"/>
  <c r="M62" i="1" s="1"/>
  <c r="M63" i="1" s="1"/>
  <c r="M64" i="1" s="1"/>
  <c r="M65" i="1" s="1"/>
  <c r="M66" i="1" s="1"/>
  <c r="M67" i="1" s="1"/>
  <c r="M68" i="1" s="1"/>
  <c r="M69" i="1" s="1"/>
  <c r="M70" i="1" s="1"/>
  <c r="M71" i="1" s="1"/>
  <c r="M72" i="1" s="1"/>
  <c r="M73" i="1" s="1"/>
  <c r="M74" i="1" s="1"/>
  <c r="M75" i="1" s="1"/>
  <c r="M76" i="1" s="1"/>
  <c r="M77" i="1" s="1"/>
  <c r="M78" i="1" s="1"/>
  <c r="M79" i="1" s="1"/>
  <c r="M80" i="1" s="1"/>
  <c r="M81" i="1" s="1"/>
  <c r="M82" i="1" s="1"/>
  <c r="M83" i="1" s="1"/>
  <c r="M84" i="1" s="1"/>
  <c r="M85" i="1" s="1"/>
  <c r="M86" i="1" s="1"/>
  <c r="M87" i="1" s="1"/>
  <c r="M88" i="1" s="1"/>
  <c r="M89" i="1" s="1"/>
  <c r="M90" i="1" s="1"/>
  <c r="M91" i="1" s="1"/>
  <c r="M92" i="1" s="1"/>
  <c r="M93" i="1" s="1"/>
  <c r="M94" i="1" s="1"/>
  <c r="M95" i="1" s="1"/>
  <c r="M96" i="1" s="1"/>
  <c r="M97" i="1" s="1"/>
  <c r="M98" i="1" s="1"/>
  <c r="M99" i="1" s="1"/>
  <c r="M100" i="1" s="1"/>
  <c r="M101" i="1" s="1"/>
  <c r="M102" i="1" s="1"/>
  <c r="M103" i="1" s="1"/>
  <c r="M104" i="1" s="1"/>
  <c r="M105" i="1" s="1"/>
  <c r="M106" i="1" s="1"/>
  <c r="M107" i="1" s="1"/>
  <c r="M108" i="1" s="1"/>
  <c r="M109" i="1" s="1"/>
  <c r="M110" i="1" s="1"/>
  <c r="M111" i="1" s="1"/>
  <c r="M112" i="1" s="1"/>
  <c r="M113" i="1" s="1"/>
  <c r="M114" i="1" s="1"/>
  <c r="M115" i="1" s="1"/>
  <c r="M116" i="1" s="1"/>
  <c r="M117" i="1" s="1"/>
  <c r="M118" i="1" s="1"/>
  <c r="M119" i="1" s="1"/>
  <c r="M120" i="1" s="1"/>
  <c r="M121" i="1" s="1"/>
  <c r="M122" i="1" s="1"/>
  <c r="M123" i="1" s="1"/>
  <c r="M124" i="1" s="1"/>
  <c r="M125" i="1" s="1"/>
  <c r="M126" i="1" s="1"/>
  <c r="M127" i="1" s="1"/>
  <c r="M128" i="1" s="1"/>
  <c r="M129" i="1" s="1"/>
  <c r="M130" i="1" s="1"/>
  <c r="M131" i="1" s="1"/>
  <c r="M132" i="1" s="1"/>
  <c r="M133" i="1" s="1"/>
  <c r="M134" i="1" s="1"/>
  <c r="M135" i="1" s="1"/>
  <c r="M136" i="1" s="1"/>
  <c r="M137" i="1" s="1"/>
  <c r="M138" i="1" s="1"/>
  <c r="M139" i="1" s="1"/>
  <c r="M140" i="1" s="1"/>
  <c r="M141" i="1" s="1"/>
  <c r="M142" i="1" s="1"/>
  <c r="H32" i="1" l="1"/>
  <c r="I111" i="1" l="1"/>
  <c r="I112" i="1"/>
  <c r="Q112" i="1" s="1"/>
  <c r="I110" i="1"/>
  <c r="P110" i="1" s="1"/>
  <c r="Q110" i="1" s="1"/>
  <c r="I109" i="1"/>
  <c r="Q109" i="1" s="1"/>
  <c r="P111" i="1" l="1"/>
  <c r="Q111" i="1" s="1"/>
  <c r="I67" i="1"/>
  <c r="Q67" i="1" s="1"/>
  <c r="I68" i="1"/>
  <c r="Q68" i="1" s="1"/>
  <c r="R68" i="1" s="1"/>
  <c r="I69" i="1"/>
  <c r="P69" i="1" s="1"/>
  <c r="I70" i="1"/>
  <c r="Q70" i="1" s="1"/>
  <c r="I71" i="1"/>
  <c r="Q71" i="1" s="1"/>
  <c r="I72" i="1"/>
  <c r="Q72" i="1" s="1"/>
  <c r="I73" i="1"/>
  <c r="Q73" i="1" s="1"/>
  <c r="I74" i="1"/>
  <c r="Q74" i="1" s="1"/>
  <c r="I75" i="1"/>
  <c r="Q75" i="1" s="1"/>
  <c r="I76" i="1"/>
  <c r="Q76" i="1" s="1"/>
  <c r="I77" i="1"/>
  <c r="Q77" i="1" s="1"/>
  <c r="I78" i="1"/>
  <c r="Q78" i="1" s="1"/>
  <c r="I79" i="1"/>
  <c r="I80" i="1"/>
  <c r="Q80" i="1" s="1"/>
  <c r="I81" i="1"/>
  <c r="Q81" i="1" s="1"/>
  <c r="I82" i="1"/>
  <c r="Q82" i="1" s="1"/>
  <c r="I66" i="1"/>
  <c r="Q69" i="1" l="1"/>
  <c r="I53" i="1"/>
  <c r="Q53" i="1" s="1"/>
  <c r="I107" i="1" l="1"/>
  <c r="I106" i="1"/>
  <c r="I105" i="1"/>
  <c r="Q105" i="1" s="1"/>
  <c r="I104" i="1"/>
  <c r="Q104" i="1" s="1"/>
  <c r="I103" i="1"/>
  <c r="Q103" i="1" s="1"/>
  <c r="I102" i="1"/>
  <c r="Q102" i="1" s="1"/>
  <c r="I101" i="1"/>
  <c r="Q101" i="1" s="1"/>
  <c r="I100" i="1"/>
  <c r="Q100" i="1" s="1"/>
  <c r="I99" i="1"/>
  <c r="Q99" i="1" s="1"/>
  <c r="I98" i="1"/>
  <c r="Q98" i="1" s="1"/>
  <c r="P106" i="1" l="1"/>
  <c r="Q106" i="1" s="1"/>
  <c r="P107" i="1"/>
  <c r="Q107" i="1" s="1"/>
  <c r="I89" i="1"/>
  <c r="I88" i="1"/>
  <c r="Q88" i="1" s="1"/>
  <c r="I87" i="1"/>
  <c r="I86" i="1"/>
  <c r="Q86" i="1" s="1"/>
  <c r="R116" i="1" s="1"/>
  <c r="R126" i="1" s="1"/>
  <c r="I85" i="1"/>
  <c r="I84" i="1"/>
  <c r="Q84" i="1" s="1"/>
  <c r="I83" i="1"/>
  <c r="P85" i="1" l="1"/>
  <c r="Q85" i="1" s="1"/>
  <c r="P87" i="1"/>
  <c r="Q87" i="1" s="1"/>
  <c r="P89" i="1"/>
  <c r="Q89" i="1" s="1"/>
  <c r="P83" i="1"/>
  <c r="Q83" i="1" s="1"/>
  <c r="Q116" i="1" l="1"/>
  <c r="P116" i="1"/>
</calcChain>
</file>

<file path=xl/sharedStrings.xml><?xml version="1.0" encoding="utf-8"?>
<sst xmlns="http://schemas.openxmlformats.org/spreadsheetml/2006/main" count="4028" uniqueCount="1226">
  <si>
    <t>PLAN ANUAL DE ADQUISICIONES</t>
  </si>
  <si>
    <t>A. INFORMACIÓN GENERAL DE LA ENTIDAD</t>
  </si>
  <si>
    <t>Nombre</t>
  </si>
  <si>
    <t>PROCURADURIA GENERAL DE LA NACION</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</si>
  <si>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</si>
  <si>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</si>
  <si>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5 No. 15-80</t>
  </si>
  <si>
    <t>Teléfono</t>
  </si>
  <si>
    <t>Página web</t>
  </si>
  <si>
    <t>WWW.PROCURADURIA.GOV.CO</t>
  </si>
  <si>
    <t>Misión y visión</t>
  </si>
  <si>
    <t>La Procuraduría General de la Nación construye convivencia, salvaguarda el ordenamiento jurídico, representa a la sociedad y vigila la garantía de los derechos, el cumplimiento de los deberes y el desempeño íntegro de quienes ejercen funciones públicas, preservando el proyecto común expresado en la Constitución Política; para producir resultados de valor social en su acción preventiva, ejercer una actuación disciplinaria justa y oportuna y una intervención judicial relevante y eficiente, orientadas a profundizar la democracia y lograr inclusión social, con enfoque territorial y diferencial.
En el 2021 la Procuraduría General de la Nación será valorada, nacional e internacionalmente, por su liderazgo y logros en la convivencia y la paz, la efectividad de los derechos de las personas, el rescate de la ética y la confianza en la función pública. Será una organización con gobierno corporativo, con servidores comprometidos, articulada con su entorno y fortalecida técnica y estructuralmente, capaz de actuar con determinación para combatir la corrupción y la gestión indebida de lo público, así como para prevenir, reparar y sancionar la vulneración de los derechos y realizar justicia, fortaleciendo las instituciones, la participación y la cultura de la legalidad en los territorios.</t>
  </si>
  <si>
    <t>Objetivo General Estratégico</t>
  </si>
  <si>
    <t>Recuperar la confianza y fortalecer las capacidades del Estado, la Procuraduría General de la Nación y la sociedad civil, para identificar, prevenir, intervenir, sancionar y no tolerar la corrupción y la mala administración (gestión indebida de lo público) y garantizar derechos, cumplir deberes y salvaguardar el ordenamiento jurídico.</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</si>
  <si>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</si>
  <si>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</si>
  <si>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</si>
  <si>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</si>
  <si>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</si>
  <si>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</si>
  <si>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</si>
  <si>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</si>
  <si>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</si>
  <si>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</si>
  <si>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</si>
  <si>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</si>
  <si>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</si>
  <si>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</si>
  <si>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</si>
  <si>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</si>
  <si>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</si>
  <si>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</si>
  <si>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Item PAA</t>
  </si>
  <si>
    <t>Recursos propios</t>
  </si>
  <si>
    <t>N/A</t>
  </si>
  <si>
    <t>División Administrativa</t>
  </si>
  <si>
    <t>SI</t>
  </si>
  <si>
    <t>No</t>
  </si>
  <si>
    <t>Rubro Presupuestal</t>
  </si>
  <si>
    <t>Nombre Rubro Presupuestal</t>
  </si>
  <si>
    <t>Ropa y calzado  Dotación vestuario empleados con derechos y por funciones</t>
  </si>
  <si>
    <t>Minima Cuantia</t>
  </si>
  <si>
    <t>Servicio integral de aseo, cafeteria y fumigación REGION1</t>
  </si>
  <si>
    <t>Acuerdo Marco de precios</t>
  </si>
  <si>
    <t>Servicio integral de aseo, cafeteria y fumigación REGION2</t>
  </si>
  <si>
    <t>Servicio integral de aseo, cafeteria y fumigación REGION3</t>
  </si>
  <si>
    <t>Servicio integral de aseo, cafeteria y fumigación REGION4</t>
  </si>
  <si>
    <t>Servicio integral de aseo, cafeteria y fumigación REGION5</t>
  </si>
  <si>
    <t>Servicio integral de aseo, cafeteria y fumigación REGION6</t>
  </si>
  <si>
    <t>Servicio integral de aseo, cafeteria y fumigación REGION7</t>
  </si>
  <si>
    <t>Servicio integral de aseo, cafeteria y fumigación REGION8</t>
  </si>
  <si>
    <t>Servicio integral de aseo, cafeteria y fumigación REGION9</t>
  </si>
  <si>
    <t>Servicio integral de aseo, cafeteria y fumigación REGION10</t>
  </si>
  <si>
    <t>Servicio integral de aseo, cafeteria y fumigación REGION11</t>
  </si>
  <si>
    <t>A-02-02-01-002 -008 : DOTACIÓN (PRENDAS DE VESTIR Y CALZADO)</t>
  </si>
  <si>
    <t>A-02-02-02-008 -005-03 SERVICIO DE LIMPIEZA</t>
  </si>
  <si>
    <t xml:space="preserve">A-02-02-01-002 </t>
  </si>
  <si>
    <t xml:space="preserve">A-02-02-02-008 </t>
  </si>
  <si>
    <t>regalias</t>
  </si>
  <si>
    <t xml:space="preserve">6 meses </t>
  </si>
  <si>
    <t xml:space="preserve">licitación </t>
  </si>
  <si>
    <t>NO</t>
  </si>
  <si>
    <t>NA</t>
  </si>
  <si>
    <t>Paula Andrea Duarte García - Jefe División Documentación  /Angela Viviana Ruíz Abril - Profesional Un. Div. Documentación extensión 13211</t>
  </si>
  <si>
    <t>Aplicación de tablas de retención documental (TRD) y tablas de valoración documental (TVD) en el archivo central Bogotá</t>
  </si>
  <si>
    <t>OTROS SERVICIOS PROFESIONALES Y TÉCNICOS N.C.P.</t>
  </si>
  <si>
    <t xml:space="preserve">Diego Alonso Bernal Acosta , Jefe División Administrativa, Tel 5878750 Ext. 10304, </t>
  </si>
  <si>
    <t>Prestación del servicio de vigilancia, revisión, y seguimiento de los procesos judiciales en los que sea parte la Procuraduría General de la Nación, que cursan en los despachos judiciales de todo el territorio Nacional.</t>
  </si>
  <si>
    <t>enero</t>
  </si>
  <si>
    <t>Selección Abreviada de Menor cuantia</t>
  </si>
  <si>
    <t>Julieta Riveros González, Jefe de Oficina Jurídica Tel. 5878750 ext 11001</t>
  </si>
  <si>
    <t>1-02-5-01-08-3-9</t>
  </si>
  <si>
    <t>Adquisicición de Grabadora digital  de Voz con software de transcripción</t>
  </si>
  <si>
    <t>Minima Cuantía</t>
  </si>
  <si>
    <t>APARATOS PARA LA GRABACIÓN O REPRODUCCIÓN DE SONIDO Y VIDEO</t>
  </si>
  <si>
    <t>febrero</t>
  </si>
  <si>
    <t>Directa</t>
  </si>
  <si>
    <t xml:space="preserve">Prestar por sus propios medios con plena autonomía técnica y administratistava, servicios profesionales a la Oficina Jurídica de la Procuraduría General de la Nación en los asuntos que se adelanten para la vigilancia al Sistema General de Regalías. </t>
  </si>
  <si>
    <t>1-02-5-01-08-2-1</t>
  </si>
  <si>
    <t>SERVICIOS JURÍDICOS</t>
  </si>
  <si>
    <t>Prestar por sus propios medios con plena autonomía técnica y administratistava los servicios de apoyo a la Oficina Jurídica de la Procuraduría General de la Nación, como soporte en actividades operativas, logisticas y asisteciales dentro de los asuntos que se adelanten para la Vigilancia Integral al Sistema General de Regalías.</t>
  </si>
  <si>
    <t>SOAT vehículos de la entidad</t>
  </si>
  <si>
    <t>12 meses</t>
  </si>
  <si>
    <t>selección abreviada menor cuantía</t>
  </si>
  <si>
    <t>Compañía de seguros legalmente autorizada para funcionar en el país, con la que se contrate los seguros que garanticen la protección de los activos e intereses patrimoniales, bienes propios y de aquellos por los cuales es legalmente responsable la entidad dentro del territorio nacional, Póliza de todo riesgo Automóviles</t>
  </si>
  <si>
    <t>Compañía de seguros legalmente autorizada para funcionar en el país, con la que se contrate los seguros que garanticen la protección de los activos e intereses patrimoniales, bienes propios y de aquellos por los cuales es legalmente responsable la entidad dentro del territorio nacional.</t>
  </si>
  <si>
    <t>julio</t>
  </si>
  <si>
    <t>Licitación Pública</t>
  </si>
  <si>
    <t>Seguros de responsabilidad civil Servidores publicos</t>
  </si>
  <si>
    <t>A-02-02-02-007-001-03-5-07</t>
  </si>
  <si>
    <t>A-02 -01-01-004-07-03</t>
  </si>
  <si>
    <t xml:space="preserve">SERVICIOS DE SEGURO OBLIGATORIO DE ACCIDENTES DE TRÁNSITO (SOAT)		</t>
  </si>
  <si>
    <t>marzo</t>
  </si>
  <si>
    <t>A-02-02-02-007	001-03-5-01</t>
  </si>
  <si>
    <t xml:space="preserve">SERVICIOS DE SEGUROS DE VEHÍCULOS AUTOMOTORES				</t>
  </si>
  <si>
    <t>junio</t>
  </si>
  <si>
    <t>A-02-02-02-007-001-03-5-04</t>
  </si>
  <si>
    <t xml:space="preserve">SERVICIOS DE SEGUROS CONTRA INCENDIO, TERREMOTO O SUSTRACCIÓN		</t>
  </si>
  <si>
    <t>A-02-02-02-007-001-03-5-05</t>
  </si>
  <si>
    <t xml:space="preserve">SERVICIOS DE SEGUROS GENERALES DE RESPONSABILIDAD CIVIL 		</t>
  </si>
  <si>
    <t xml:space="preserve">SUMINISTRO ALIMENTOS PARA PERROS </t>
  </si>
  <si>
    <t xml:space="preserve">AGOSTO </t>
  </si>
  <si>
    <t xml:space="preserve">MINIMA CUANTIA </t>
  </si>
  <si>
    <t>Mayor General Gustavo Adolfo Ricaurte Tapia Jefe División de Seguridad Tel. 5878750 Ext. 10244</t>
  </si>
  <si>
    <t xml:space="preserve">SERVICIO DE SALUD ANIMAL </t>
  </si>
  <si>
    <t>FEBRERO</t>
  </si>
  <si>
    <t xml:space="preserve">COMPRA DE CANINOS ADIESTRADOS </t>
  </si>
  <si>
    <t>MAYO</t>
  </si>
  <si>
    <t>6 MESES</t>
  </si>
  <si>
    <t xml:space="preserve">CONVENIO POLICIA TRANSPORTE DEL SEÑOR PROCURADOR SERVICIO DE TRANSPORTE PASAJEROS AÉREA </t>
  </si>
  <si>
    <t xml:space="preserve">ABRIL </t>
  </si>
  <si>
    <t xml:space="preserve">CONVENIO INTERADMINISTRATIVODE COOPERACIÓN </t>
  </si>
  <si>
    <t xml:space="preserve">CONVENIO INTERADMINISTRATIVO UNP PARA ALQUILER DE VEHICULOS PARA SERVICIO PROCURADOR GENERAL DE LA NACIÓN </t>
  </si>
  <si>
    <t xml:space="preserve">MARZO </t>
  </si>
  <si>
    <t xml:space="preserve">CONVENIO POLICIA - APOYO PERIMETRAL PROCURADURIA GENERAL DE LA NACIÓN TORRE PRINCIPAL, RESIDENCIA DEL SEÑOR PROCURADOR Y VICEPROCURADOR GENERAL DE LA NACIÓN </t>
  </si>
  <si>
    <t>COMPRA DE 06 VEHICULOS BLINDADOS Y 06  VEHICULOS CONVENCIONALES</t>
  </si>
  <si>
    <t xml:space="preserve">MAYO </t>
  </si>
  <si>
    <t>LICITACIÓN  PÚBLICA</t>
  </si>
  <si>
    <t xml:space="preserve">COMPRA DE  04 MOTOS </t>
  </si>
  <si>
    <t xml:space="preserve">JUNIO </t>
  </si>
  <si>
    <t xml:space="preserve">MENOR CUANTIA </t>
  </si>
  <si>
    <t xml:space="preserve">RENOVACIÓN  DE LEY DE PERMISO DE PORTE DE ARMAS POR VENCIMIENTO DE VIGENCIA </t>
  </si>
  <si>
    <t xml:space="preserve">CONTRATACIÓN DIRECTA </t>
  </si>
  <si>
    <t>MUNICIÓN DE DEFENSA U ORDEN PÚBLICO</t>
  </si>
  <si>
    <t>JUNIO</t>
  </si>
  <si>
    <t>3 MESES</t>
  </si>
  <si>
    <t xml:space="preserve">COMPRA DE 25 CHALECOS BLINDADOS </t>
  </si>
  <si>
    <t xml:space="preserve">4 MESES </t>
  </si>
  <si>
    <t xml:space="preserve">MANTENIMIENTO DE VEHICULOS BLINDADOS </t>
  </si>
  <si>
    <t>MANTENIMIENTO PREVENTIVO  PARA EQUIPOS DE DETECCIÓN DE EXPLOSIVOS SABRE 5000</t>
  </si>
  <si>
    <t>MANTENIMIENTO ARCOS DETECTORES DE METALES Y MAQUINAS RAYOS X</t>
  </si>
  <si>
    <t xml:space="preserve">JULIO </t>
  </si>
  <si>
    <t xml:space="preserve">SISTEMA DE CIRCUITO CERRADO DE TELEVISIÓN, SISTEMA CONTRA INCENDIO, SISTEMA DE CONTROL DE INGRESO </t>
  </si>
  <si>
    <t>4 MESES</t>
  </si>
  <si>
    <t xml:space="preserve">PREPARACIONES UTILIZADAS EN LA ALIMENTACIÓN ANIMALES </t>
  </si>
  <si>
    <t xml:space="preserve">SERVICIOS VETERINARIOS </t>
  </si>
  <si>
    <t xml:space="preserve">OTROS ANIMALES VIVOS </t>
  </si>
  <si>
    <t xml:space="preserve">SERVICIO DE TRANSPORTE AEREO DE PASAJEROS </t>
  </si>
  <si>
    <t xml:space="preserve">SERVICIOS DE INVESTIGACIÓN Y SEGURIDAD </t>
  </si>
  <si>
    <t xml:space="preserve">VEHICULOS, AUTOMOTORES, REMOLQUES Y SEMIREMOLQUES </t>
  </si>
  <si>
    <t xml:space="preserve">SERVICIO DE FABRICACIÓN DE PRODUCTOS METÁLICOS ELABORADOS, MAQUINARIA Y EQUIPO </t>
  </si>
  <si>
    <t xml:space="preserve">SERVICIOS MANTENIMIENTOS Y REPARACIÓN MAQUINARIA </t>
  </si>
  <si>
    <t xml:space="preserve">SERVICIO DE MANTENIMIENTO  Y REPARACIÓN DE OTRA MAQUINA Y OTRO EQUIPO </t>
  </si>
  <si>
    <t>A-02-02-01-002-003-03</t>
  </si>
  <si>
    <t>A-02-02-02-008-003-05</t>
  </si>
  <si>
    <t>A-02-02-02-006-04</t>
  </si>
  <si>
    <t>A-02-02-02-008-005-02</t>
  </si>
  <si>
    <t xml:space="preserve">A-02-01-01-004-09-01 </t>
  </si>
  <si>
    <t>A-02-02-02-008-08-07</t>
  </si>
  <si>
    <t>A-02-02-02-008-007-01-4</t>
  </si>
  <si>
    <t xml:space="preserve">A-02-02-02-008-07-01-5 </t>
  </si>
  <si>
    <t xml:space="preserve">Mantenimiento UPS </t>
  </si>
  <si>
    <t>MARZO</t>
  </si>
  <si>
    <t>6 meses</t>
  </si>
  <si>
    <t>SASI</t>
  </si>
  <si>
    <t>ORLANDO BENAVIDES - Coordinador Infraestructura - Ext. 10528</t>
  </si>
  <si>
    <t>Adquisición de baterías</t>
  </si>
  <si>
    <t>Servicio Custodia de medios magnéticos</t>
  </si>
  <si>
    <t>8 MESES</t>
  </si>
  <si>
    <t>MINIMA CUANTIA</t>
  </si>
  <si>
    <t>Renovación direccionamiento IP</t>
  </si>
  <si>
    <t>12 MESES</t>
  </si>
  <si>
    <t>DIRECTA</t>
  </si>
  <si>
    <t>Mantenimiento del sistema SIRI</t>
  </si>
  <si>
    <t>ENERO</t>
  </si>
  <si>
    <t>NELSON HERRERA - Coordinador GASI - Ext. 10562</t>
  </si>
  <si>
    <t>Mantenimiento del sistema SIAF - SALIN</t>
  </si>
  <si>
    <t>NELSON HERRERA - Coordinador GASI - Ext. 10563</t>
  </si>
  <si>
    <t>Mantenimiento del sistema SIAF - ALFA</t>
  </si>
  <si>
    <t>NELSON HERRERA - Coordinador GASI - Ext. 10564</t>
  </si>
  <si>
    <t>Adquisición Materiales redes eléctricas y lógicas</t>
  </si>
  <si>
    <t>ABRIL</t>
  </si>
  <si>
    <t>2 MESES</t>
  </si>
  <si>
    <t>Mantenimiento Administrador de Contenido VIPLEVEL</t>
  </si>
  <si>
    <t>Mantenimiento sistema STRATEGOS</t>
  </si>
  <si>
    <t>Adquisición Rollos etiquetes adhesivas</t>
  </si>
  <si>
    <t>JULIO</t>
  </si>
  <si>
    <t>NESTOR JAVIER GONZALEZ - Coordinador GED - Ext. 10511</t>
  </si>
  <si>
    <t>Mantenimiento sistema SIGDEA</t>
  </si>
  <si>
    <t>Por tramitar</t>
  </si>
  <si>
    <t>Acuerdo Marco</t>
  </si>
  <si>
    <t>A-02-02-02-008-007-01-5</t>
  </si>
  <si>
    <t>SERVICIOS DE MANTENIMIENTO Y REPARACIÓN DE OTRA MAQUINARIA Y OTRO EQUIPO</t>
  </si>
  <si>
    <t xml:space="preserve">A-02-02-01-004-006-04  </t>
  </si>
  <si>
    <t>ACUMULADORES, PILAS Y BATERIAS PRIMARIAS Y SUS PARTES Y PIEZAS</t>
  </si>
  <si>
    <t>A-02-02-02-008-003-09</t>
  </si>
  <si>
    <t>A-02-02-02-008</t>
  </si>
  <si>
    <t>SERVICIOS PRESTADOS A LAS EMPRESAS Y SERVICIOS DE PRODUCCIÓN</t>
  </si>
  <si>
    <t>A-02-02-01-004-006-03</t>
  </si>
  <si>
    <t>HILOS Y CABLES AISLADOS; CABLE DE FIBRA ÓPTICA</t>
  </si>
  <si>
    <t>A-02-01-01-004-007-05</t>
  </si>
  <si>
    <t>DISCOS, CINTAS, DISPOSITIVOS DE ALMACENAMIENTO EN ESTADO SÓLIDO NO VOLÁTILES Y OTROS MEDIOS, NO GRABADOS</t>
  </si>
  <si>
    <t>abril</t>
  </si>
  <si>
    <t>Inversión. Proyecto 2018011000459 Actualización Plataforma tecnológica</t>
  </si>
  <si>
    <t>ALVARO SANCHEZ - Grupo Infraestructura Ext. 10541</t>
  </si>
  <si>
    <t>1 MES</t>
  </si>
  <si>
    <t xml:space="preserve">Renovación actualización Oracle </t>
  </si>
  <si>
    <t>Contratación Directa</t>
  </si>
  <si>
    <t>OSCAR ARENAS - Grupo GASI, Ext. 10515</t>
  </si>
  <si>
    <t xml:space="preserve"> Adquisición garantías Alero (SIM)  </t>
  </si>
  <si>
    <t>ESILDA ROJAS - Grupo GASI, Ext. 10545</t>
  </si>
  <si>
    <t>Renovación solución filtrado de contenido - proxy</t>
  </si>
  <si>
    <t>Actualización y soporte plataforma Comunicaciones Unificadas</t>
  </si>
  <si>
    <t>12meses</t>
  </si>
  <si>
    <t>Programa de Televisión de la Procuraduría General de la Nación</t>
  </si>
  <si>
    <t>11 meses</t>
  </si>
  <si>
    <t>Contrato interadministrativo con RTVC</t>
  </si>
  <si>
    <t>Sonia Hazbleady Rodríguez Martínez                              Jefe de la Oficina de Prensa. Ext 12121</t>
  </si>
  <si>
    <t>Rendición de Cuentas vigencia 2019</t>
  </si>
  <si>
    <t>1 día</t>
  </si>
  <si>
    <t xml:space="preserve">Contrato interadministrativo </t>
  </si>
  <si>
    <t xml:space="preserve">Servicio de Monitoreo de Medios </t>
  </si>
  <si>
    <t>10 meses</t>
  </si>
  <si>
    <t>Selección abreviada</t>
  </si>
  <si>
    <t>Equipos (6) de cómputo para producción audiovisual, edición de video y diseño gráfico</t>
  </si>
  <si>
    <t>2 meses</t>
  </si>
  <si>
    <t>Equipo de cómputo portatil con pantalla de 15'' para producción audiovisual en campo</t>
  </si>
  <si>
    <t>Lector / Escritor de tarjetas o memorias Flash multicard 25 en tipo USB 3.0</t>
  </si>
  <si>
    <t>Lector / Escritor de tarjetas o memorias Flash multicard con conector tipo USB-C</t>
  </si>
  <si>
    <t>Lector / Adaptador- Expansor de tarjetas Flash memory y USB-HUB con conexión Thunderlbolt 3 a tipo USB-C</t>
  </si>
  <si>
    <t xml:space="preserve">Licencias VIP Gobierno adobe creative cloud con todas las apps, multi plataforma, español latino, 36 meses, usuario nivel 1-9 </t>
  </si>
  <si>
    <t>Tableta graficadora compatible con el equipo de cómputo para producción audiovisual</t>
  </si>
  <si>
    <t>Audífonos profesionales para monitoreo de sonido en el equipo de cómputo para edición de video</t>
  </si>
  <si>
    <t>Servicios de Agencia de Publicidad</t>
  </si>
  <si>
    <t>9 meses</t>
  </si>
  <si>
    <t>Prestación de servicios</t>
  </si>
  <si>
    <t>A-02-02-02-008-004-06</t>
  </si>
  <si>
    <t>A-02-02-02-008-004-04</t>
  </si>
  <si>
    <t xml:space="preserve">A-02-01-01-004-05-02
</t>
  </si>
  <si>
    <t>Paquete de software</t>
  </si>
  <si>
    <t xml:space="preserve">A-02-02-01-004-07 </t>
  </si>
  <si>
    <t>Maquinaria de informática y sus partes piezas y accesorios</t>
  </si>
  <si>
    <t xml:space="preserve">A-02-01-01-004-05-02 </t>
  </si>
  <si>
    <t>servicio de publicidad y el suministro de espacio o tiempo publicitario</t>
  </si>
  <si>
    <t xml:space="preserve">A-02-02-02-008-03-06 </t>
  </si>
  <si>
    <t>Mantenimiento preventivo y correctivo  para el asecensor instalado en la sede de la Procuraduría Regional de Monteria</t>
  </si>
  <si>
    <t>Febrero</t>
  </si>
  <si>
    <t>Contratación directa</t>
  </si>
  <si>
    <t>Edgar Mauricio Casallas Bustos, Grupo de Inmuebles, División Administrativa</t>
  </si>
  <si>
    <t xml:space="preserve">SERVICIOS PRESTADOS A LAS EMPRESAS Y SERVICIOS DE PRODUCCION </t>
  </si>
  <si>
    <t>Suministro e instalacion de persianas a nivel nacional</t>
  </si>
  <si>
    <t>Abril</t>
  </si>
  <si>
    <t>Edgar mauricio casallas Bustos, Coordinador Grupo de inmuebles                  Tel 58758750 ext. 1242-10219</t>
  </si>
  <si>
    <t>A-02 -02-01-002-07</t>
  </si>
  <si>
    <t>PERSIANAS DE TELA</t>
  </si>
  <si>
    <t>Servicio de Cerrajeria</t>
  </si>
  <si>
    <t>Edgar mauricio casallas Bustos, Coordinador Grupo de inmuebles                  Tel 58758750 ext. 1242-10220</t>
  </si>
  <si>
    <t>A-02-02-01-004-02</t>
  </si>
  <si>
    <t>PRODUCTOS METALICOS ELABORADOS - CERRADURAS PARA PUERTAS Y MUEBLES (EXCEPTO MAQUINARIA Y EQUIPO)</t>
  </si>
  <si>
    <t>Compraventa a precios unitarios fijos, el sistema de oficina abierta, elementos de almacenamiento y mobiliario en general para las oficinas dispuestas a nivel nacional de la PGN</t>
  </si>
  <si>
    <t xml:space="preserve">Marzo </t>
  </si>
  <si>
    <t>3 meses</t>
  </si>
  <si>
    <t>Subasta Inversa</t>
  </si>
  <si>
    <t>Edgar Mauricio Casallaas Bustos - Coordinador Grupo de Inmuebles- Teléfono 5878750 EXT 10242</t>
  </si>
  <si>
    <t>A-02-01-01-003</t>
  </si>
  <si>
    <t>ACTIVOS FIJOS NO CLASIFICADOS COMO MAQUINARIA Y EQUIPO</t>
  </si>
  <si>
    <t>Mantenimiento preventivo y correctivo ascensor de pasajeros y montacargas de la Torre C, calle 16 N° 4 - 75 Bogotá D.C.</t>
  </si>
  <si>
    <t>Enero de 2020</t>
  </si>
  <si>
    <t>SERVICIOS DE MANTENIMIENTO Y REPARACIÓN DE OTRA MAQUINARIA Y OTRO EQUIPO.</t>
  </si>
  <si>
    <t xml:space="preserve">Compra materiales eléctricos </t>
  </si>
  <si>
    <t>Marzo de 2020</t>
  </si>
  <si>
    <t>A-02-02-01-003                                      
A-02-02-01-004</t>
  </si>
  <si>
    <t xml:space="preserve">1) OTROS BIENES TRANSPORTABLES (EXCEPTO PRODUCTOS METÁLICOS, MAQUINARIA Y EQUIPO). 2) PRODUCTOS METALICOS Y PAQUETES SOFTWARE
</t>
  </si>
  <si>
    <t>Mantenimiento preventivo y correctivo de las plantas eléctricas de la entidad a nivel nacional ubicadas en Bogotá (2), Arauca (1), San José del Guaviare (1), Mitú (1) y Riohacha (1).</t>
  </si>
  <si>
    <t>Selección Abraviada de Menor Cuantía</t>
  </si>
  <si>
    <t>Mantenimiento aires acondicionados</t>
  </si>
  <si>
    <t>Seleccion Abreviada de menor cuantía</t>
  </si>
  <si>
    <t>A-02-02-02-008-07-01-5</t>
  </si>
  <si>
    <t xml:space="preserve">SERVICIOS DE MANTENIMIENTO Y REPARACION DE OTRA MÁQUINARIA Y OTRO EQUIPO </t>
  </si>
  <si>
    <t>Mantenimiento preventivo y correctivo ascensores Torre B, OTIS</t>
  </si>
  <si>
    <t>Mantenimiento preventivo y correctivo ascensores Samper mendoza</t>
  </si>
  <si>
    <t>Contratación Mínima Cuantía</t>
  </si>
  <si>
    <t xml:space="preserve">Certificacion de ascensores, Bogota </t>
  </si>
  <si>
    <t>A-05-01-02-008-003</t>
  </si>
  <si>
    <t>OTROS SERVICIOS PROFESIONALES, CIENTÍFICOS Y TÉCNICOS</t>
  </si>
  <si>
    <t>8 meses</t>
  </si>
  <si>
    <t>Licitación publica</t>
  </si>
  <si>
    <t>REALIZAR LOS ESTUDIOS  Y DISEÑOS PARA LA RESTAURACION Y REFORZAMIENTO ESTRUCTURAL DE LA SEDE DE LA PROCURADURÍA REGIONAL  DEL CAUCA UBICADA EN LA CALLE 3 NO. 3-60 EN LA CIUDAD DE POPAYÁN(CAUCA).</t>
  </si>
  <si>
    <t>Concurso de Méritos Abierto</t>
  </si>
  <si>
    <t>MANTENIMIENTO DE SEDES NIVEL NACIONAL Y BOGOTA</t>
  </si>
  <si>
    <t>LICITACION PUBLICA</t>
  </si>
  <si>
    <t>EDGAR MAURICIO CASALLAS BUSTOS, COORDINADOR GRUPO DE INMUEBLES EXT 10242</t>
  </si>
  <si>
    <t>INTERVENTORIA MANTENIMIENTO DE SEDES NIVEL NAL Y BOGOTA</t>
  </si>
  <si>
    <t>CONCURSO DE MERITOS ABIERTO</t>
  </si>
  <si>
    <t>Licitacion Publica</t>
  </si>
  <si>
    <t xml:space="preserve">Concurso de Méritos </t>
  </si>
  <si>
    <t>Llantas Para El Parque Automotor De La Entidad Nivel Central Y Regionales</t>
  </si>
  <si>
    <t>minima cuantia</t>
  </si>
  <si>
    <t xml:space="preserve">Carlos Alberto Franco, Coordinador Grupo Muebles y servicios administrativos Tel 58758750 ext 13310 </t>
  </si>
  <si>
    <t xml:space="preserve">A 02  02 	01  003	 003  03	 </t>
  </si>
  <si>
    <t xml:space="preserve">  ACEITES DE PETRÓLEO O ACEITES OBTENIDOS DE MINERALES BITUMINOSOS (EXCEPTO LOS ACEITES CRUDOS); PREPARADOS N.C.P., QUE CONTENGAN POR LO MENOS EL 70% DE SU PESO EN ACEITES DE ESOS TIPOS Y CUYOS COMPONENTES BÁSICOS SEAN ESOS ACEITES</t>
  </si>
  <si>
    <t>SUMINISTRO DE PAPELERIA Y UTILES DE OFICINA PARA LA PROCURADURÍA GENERAL DE LA NACIÓN</t>
  </si>
  <si>
    <t>Selección abreviada subasta inversa</t>
  </si>
  <si>
    <t xml:space="preserve">A 02  02 	01  003	 </t>
  </si>
  <si>
    <t>OTROS BIENES TRANSPORTABLES (EXCEPTO PRODUCTOS METÁLICOS, MAQUINARIA Y EQUIPO)</t>
  </si>
  <si>
    <t>ADQUISICIÓN DE CONSUMIBLES DE IMPRESIÓN PARA LA PROCURADURÍA GENERAL DE LA NACIÓN</t>
  </si>
  <si>
    <t>Olimpiadas deportivas y uniformes para 850 funcionarios a nivel nacional.  Incluye alojamiento, alimentación, transporte de Bogotá a la sede del evento y toda la logística de las actividades deportivas (se realizan cada 2 años , las ultimas fueron  en 2018)</t>
  </si>
  <si>
    <t>Marzo</t>
  </si>
  <si>
    <t>Andrea Viviana Socarrás Yani - Coordinadora Grupo de Bienestar - 5878750 Ext 10660</t>
  </si>
  <si>
    <t>A-02-02-02-009-06-05</t>
  </si>
  <si>
    <t>Servicios deportivos y deporte recreativo</t>
  </si>
  <si>
    <t>Medición y diagnostico de clima laboral 
(Literal 1, art. 2.2.10.7, decreto 1083 de 2015)</t>
  </si>
  <si>
    <t>A-02-02-02-009-06-09</t>
  </si>
  <si>
    <t xml:space="preserve">Otros Servicios de esparcimiento y diversión </t>
  </si>
  <si>
    <t>Día de la familia primer semestre (cine en familia) 
Día de la familia segundo semestre (actividad ludico  recreativa )
Parágrafo , art. 3, Ley 1857 de 2017</t>
  </si>
  <si>
    <t xml:space="preserve">Celebración 190 años de la Procuraduría </t>
  </si>
  <si>
    <t>Día del servidor público 
( 27 de Junio, Art. 2.2.15.1, decreto 1083 de 2015)</t>
  </si>
  <si>
    <t>Programa de preparación al pre pensionado 
(Literal 3,art. 2.2.10.7, decreto 1083 de 2015)</t>
  </si>
  <si>
    <t>Uniformes y elementos deportivos  para el entrenamiento, presentación y participación de los funcionarios de la PGN en los diferentes torneos a nivel nacional.</t>
  </si>
  <si>
    <t xml:space="preserve">Mínima Cuantía </t>
  </si>
  <si>
    <t>A-02-01-01-003-08-04</t>
  </si>
  <si>
    <t xml:space="preserve">Artículos deportivos </t>
  </si>
  <si>
    <t xml:space="preserve">Elementos para los consultorios médico y odontológico </t>
  </si>
  <si>
    <t>A-02-02-01-002</t>
  </si>
  <si>
    <t>Productos alimenticos, bebidas y tabaco, textiles, prenda de vestir y productos de cuero</t>
  </si>
  <si>
    <t>A-02-02-01-003</t>
  </si>
  <si>
    <t>otros bienes transportables</t>
  </si>
  <si>
    <t>A-02-02-01-004</t>
  </si>
  <si>
    <t xml:space="preserve"> Productos metálicos y paquetes de software</t>
  </si>
  <si>
    <t>CERTIFICADO DIGITAL FUNCIÓN PÚBLICA SIIF NACION</t>
  </si>
  <si>
    <t>Selección de Mínima Cuantía</t>
  </si>
  <si>
    <t xml:space="preserve">Odilia Barbosa Pinzón, Jefe División Financiera Tel 58758750 ext 10343 </t>
  </si>
  <si>
    <t>Software Photoshop</t>
  </si>
  <si>
    <t>Software Premiere</t>
  </si>
  <si>
    <t>Guillotina</t>
  </si>
  <si>
    <t>Mínima cuantía</t>
  </si>
  <si>
    <t xml:space="preserve">Merchandising Oruga (aniversario) lapiceros </t>
  </si>
  <si>
    <t>Mayo</t>
  </si>
  <si>
    <t>Subasta inversa</t>
  </si>
  <si>
    <t>COMPRA DE 02 INHIBIDOR BLOQUEADOR 90 METROS - ANULADOR DE SEÑAL WIFI-4G-3G-GPS</t>
  </si>
  <si>
    <t>Agosto</t>
  </si>
  <si>
    <t xml:space="preserve">Selección Abreviada de Menor Cuantía </t>
  </si>
  <si>
    <t>Andrea Ortega, Grupo de Gestion de  la Seguridad  en el trabajo
Tel. 5878750 ext. 10620</t>
  </si>
  <si>
    <t>Septiembre</t>
  </si>
  <si>
    <t xml:space="preserve">Selección de Mínima Cuantía </t>
  </si>
  <si>
    <t xml:space="preserve">A 02  02 	02  009  03	 </t>
  </si>
  <si>
    <t>SERVICIOS PARA EL CUIDADO DE LA SALUD HUMANA Y SERVICIOS SOCIALES</t>
  </si>
  <si>
    <t>02  02  02  008  07</t>
  </si>
  <si>
    <t>SERVICIOS DE MANTENIMIENTO, REPARACIÓN E INSTALACIÓN (EXCEPTO SERVICIOS DE CONSTRUCCIÓN)</t>
  </si>
  <si>
    <t>02  02  02  008  08  07</t>
  </si>
  <si>
    <t xml:space="preserve">SERVICIOS DE FABRICACIÓN DE PRODUCTOS METÁLICOS </t>
  </si>
  <si>
    <t>Selección Abreviada con subasta inversa presencial</t>
  </si>
  <si>
    <t>02  02  01  002  08
02  02  01  003  08  09</t>
  </si>
  <si>
    <t>DOTACIÓN, PRENDAS DE VESTIR Y CALZADO   OTROS ARTÍCULOS MANUFACTURADOS N.C.P.</t>
  </si>
  <si>
    <t>Servicio de centro de contácto</t>
  </si>
  <si>
    <t>Diana Marcela Velasco - Registro y Control</t>
  </si>
  <si>
    <t>20 meses</t>
  </si>
  <si>
    <t xml:space="preserve">si </t>
  </si>
  <si>
    <t>Revisión Técnico Mecánica Y De Gases De Los Vehículos Propiedad De La PGN</t>
  </si>
  <si>
    <t>Carlos Alberto Franco, Coordinador Grupo Muebles y servicios administrativos Tel 58758750 ext 13310</t>
  </si>
  <si>
    <t>A-02-01-01-004-007-	02</t>
  </si>
  <si>
    <t>APARATOS TRANSMISORES DE TELEVISIÓN Y RADIO; TELEVISIÓN, VIDEO Y CÁMARAS DIGITALES; TELÉFONOS</t>
  </si>
  <si>
    <t>A-02-02-01-003-002-01</t>
  </si>
  <si>
    <t xml:space="preserve">PASTA DE PAPEL, PAPEL Y CARTÓN	</t>
  </si>
  <si>
    <t>SERVICIOS DE PROGRAMACIÓN, DISTRIBUCIÓN Y TRANSMISIÓN DE PROGRAMAS</t>
  </si>
  <si>
    <t>SERVICIOS DE AGENCIAS DE NOTICIAS</t>
  </si>
  <si>
    <t>MAQUINARIA DE INFORMÁTICA Y SUS PARTES, PIEZAS Y ACCESORIOS</t>
  </si>
  <si>
    <t xml:space="preserve">A-02-02-01-004-007			</t>
  </si>
  <si>
    <t xml:space="preserve">PAQUETES DE SOFTWARE </t>
  </si>
  <si>
    <t>A02-02-02-008-002-01</t>
  </si>
  <si>
    <t>A 02 02 01 000 02 0 9</t>
  </si>
  <si>
    <t xml:space="preserve">A-02-02-01-010-001	</t>
  </si>
  <si>
    <t>MUNICIONES</t>
  </si>
  <si>
    <t xml:space="preserve">bateria de riesgo psicosocial </t>
  </si>
  <si>
    <t>ASIGNADO</t>
  </si>
  <si>
    <t>I1</t>
  </si>
  <si>
    <t>I2</t>
  </si>
  <si>
    <t>I3</t>
  </si>
  <si>
    <t>I4</t>
  </si>
  <si>
    <t>I5</t>
  </si>
  <si>
    <t>I6</t>
  </si>
  <si>
    <t>I7</t>
  </si>
  <si>
    <t>I8</t>
  </si>
  <si>
    <t>I9</t>
  </si>
  <si>
    <t>I10</t>
  </si>
  <si>
    <t>I11</t>
  </si>
  <si>
    <t>I12</t>
  </si>
  <si>
    <t>I13</t>
  </si>
  <si>
    <t>I14</t>
  </si>
  <si>
    <t>I15</t>
  </si>
  <si>
    <t>I16</t>
  </si>
  <si>
    <t>R1</t>
  </si>
  <si>
    <t>R2</t>
  </si>
  <si>
    <t>R5</t>
  </si>
  <si>
    <t>R6</t>
  </si>
  <si>
    <t>R7</t>
  </si>
  <si>
    <t>R8</t>
  </si>
  <si>
    <t>R9</t>
  </si>
  <si>
    <t>R10</t>
  </si>
  <si>
    <t>R11</t>
  </si>
  <si>
    <t>R3</t>
  </si>
  <si>
    <t>R4</t>
  </si>
  <si>
    <t>ASIGNADO PARCIALMENE</t>
  </si>
  <si>
    <t>SIN ASIGNACIÓN</t>
  </si>
  <si>
    <t>CONVERSIÓN</t>
  </si>
  <si>
    <t xml:space="preserve">Servicios profesionales de diseño, diagramación </t>
  </si>
  <si>
    <t>1 mes</t>
  </si>
  <si>
    <t>recursos propios</t>
  </si>
  <si>
    <t>Secretaría Privada</t>
  </si>
  <si>
    <t xml:space="preserve"> A-02-02-02-008-003-09</t>
  </si>
  <si>
    <t xml:space="preserve">OTROS SERVICIOS PROFESIONALES Y TÉCNICOS N.C.P.				</t>
  </si>
  <si>
    <t xml:space="preserve">Inversión. Proyecto 2019011000091- Gestion documental </t>
  </si>
  <si>
    <t>A-02-02-01-004-007-08</t>
  </si>
  <si>
    <t>Paquetes de Software</t>
  </si>
  <si>
    <t>A-02-02-02-008-003-01-3</t>
  </si>
  <si>
    <t>SERVICIOS DE TECNOLOGÍA DE LA INFORMACIÓN (TI) DE CONSULTORÍA Y DE APOYO</t>
  </si>
  <si>
    <t>Prestar por sus propios medios con plena autonomía técnica y administrativa servicios profesionales de apoyo a la Oficina de Sistemas en las actividades correspondientes al levantamiento de requerimientos, análisis, diseño, programación y pruebas para el Sistema de Información Misional -SIM, así como el soporte técnico del mismo y atención de solicitudes de información relacionadas con las funciones misionales de la PGN</t>
  </si>
  <si>
    <t>Prestación Servicios</t>
  </si>
  <si>
    <t xml:space="preserve">Prestar por sus propios medios con plena autonomía técnica y administrativa servicios profesionales de apoyo a la Oficina de Sistemas para análisis, diseño, construcción de bodegas de datos y visualización de información para la toma de decisiones, así como soporte técnico y administración de las herramientas de inteligencia de negocios </t>
  </si>
  <si>
    <t>PRESTAR POR SUS PROPIOS MEDIOS CON PLENA AUTONOMÍA TÉCNICA Y ADMINISTRATIVA SUS  SERVICIOS PROFESIONALES DE APOYO A LA OFICINA DE SISTEMAS, EN LAS ACTIVIDADES CORRESPONDIENTES A LA IMPLEMENTACIÓN DEL MODELO DE SEGURIDAD DE LA PRIVACIDAD DE LA INFORMACION</t>
  </si>
  <si>
    <t>PRESTAR POR SUS PROPIOS MEDIOS CON PLENA AUTONOMÍA TÉCNICA Y ADMINISTRATIVA SUS  SERVICIOS PROFESIONALES DE APOYO A LA OFICINA DE SISTEMAS, EN LAS ACTIVIDADES CORRESPONDIENTES A LA IMPLEMENTACIÓN DEL GOBIERNO DIGITAL</t>
  </si>
  <si>
    <t>NELSON FABIO HERRERA - COORDINADOR GASI - EXT. 10523</t>
  </si>
  <si>
    <t xml:space="preserve">SELECCIONAR AL OFERENTE  QUE LLEVE A CABO POR EL SISTEMA DE PRECIOS UNITARIOS FIJOS  LA  DEMOLICION TOTAL  Y  CONSTRUCCION  EN  LA  MODALIDAD  DE OBRA NUEVA  DE LA SEDE  DE LA  PROCURADURÍA GENERAL DE LA NACIÓN, UBICADA EN LA CARRERA 15 No. 14C– 100 DE RIOHACHA-GUAJIRA.
</t>
  </si>
  <si>
    <t>Inversión. Proyecto 2018011000464 Mantenimiento Sedes</t>
  </si>
  <si>
    <t>OTROS SERVICIOS PROFESIONALES Y  TECNICOS NCP</t>
  </si>
  <si>
    <t>SELECCIONAR AL CONTRATISTA QUE REALICE LA INTERVENTORIA INTEGRAL DEL CONTRATO DE OBRA QUE TIENE POR OBJETOLA  DEMOLICION TOTAL  Y  CONSTRUCCION  EN  LA  MODALIDAD  DE OBRA NUEVA  DE LA SEDE  DE LA  PROCURADURÍA GENERAL DE LA NACIÓN, UBICADA EN LA CARRERA 15 No. 14C– 100 DE RIOHACHA-GUAJIRA.</t>
  </si>
  <si>
    <t>A-02-02-02-005-004-01-2</t>
  </si>
  <si>
    <t>SERVICIOS GENERALES DE CONSTRUCCIÓN DE EDIFICACIONES NO RESIDENCIALES</t>
  </si>
  <si>
    <t xml:space="preserve">Adquisición e instalación de sistemas de aire acondicionado y arreglos electricos sede Medellin Colseguros (obra),  Bucaramanga,  Mocoa y  otros </t>
  </si>
  <si>
    <t>02-02-02-005-004-07</t>
  </si>
  <si>
    <t>SERVICIOS DE TERMINACIÓN Y ACABADOS DE EDIFICIOS</t>
  </si>
  <si>
    <t xml:space="preserve">Intervendoraia a  contratista que realice la asdquisicioin e instalación de sistemas de aire acondicionado nivel nacional </t>
  </si>
  <si>
    <t>Implementación del modelo de planeación y gestión basada en riesgos para la Procuraduría General de la Nación</t>
  </si>
  <si>
    <t>SBCC</t>
  </si>
  <si>
    <t>Inversión. Proyecto 2018011000066 - CREDITO BID 4443 OC-CO</t>
  </si>
  <si>
    <t>N.A.</t>
  </si>
  <si>
    <t xml:space="preserve">Unidad ejecutora </t>
  </si>
  <si>
    <t>A-02-02-02-008-003-01-1</t>
  </si>
  <si>
    <t>SERVICIOS DE CONSULTORÍA EN ADMINISTRACIÓN Y SERVICIOS DE GESTIÓN</t>
  </si>
  <si>
    <t>Adquisición una solución de procesamiento y almacenamiento de datos</t>
  </si>
  <si>
    <t>5 meses</t>
  </si>
  <si>
    <t>CP</t>
  </si>
  <si>
    <t>A-02-01-01-004-005-02</t>
  </si>
  <si>
    <t>Diseño y virtualización de la guía para la gestión de intervención y conciliación de la Procuraduría General de la Nación.</t>
  </si>
  <si>
    <t>CD</t>
  </si>
  <si>
    <t>Implementación de metodología e instrumentos de seguimiento al cumplimiento de los  acuerdos de paz</t>
  </si>
  <si>
    <t>SCC</t>
  </si>
  <si>
    <t>Implementación de arquitectura redes inhalámbricas para la Procuraduría General de la Nación</t>
  </si>
  <si>
    <t>Asesoría especializada para la implementación de las definiciones del proyecto de Arquitectura Empresarial</t>
  </si>
  <si>
    <t>Asesoría y articulación de la implementación de Arquitectura  Empresarial en la PGN</t>
  </si>
  <si>
    <t>CCV</t>
  </si>
  <si>
    <t xml:space="preserve">Asesoría especializada para el desarrollo  de proyectos de tecnología </t>
  </si>
  <si>
    <t>Adquisición y puesta en funcionamiento de software para monitoreo y Gestión de tecnologías de información</t>
  </si>
  <si>
    <t>Implementación de software para dispositivos de trabajo móviles de funcionarios de la PGN</t>
  </si>
  <si>
    <t>Elaborar el estudio de cargas de trabajo y actualizar el manual específico de funciones y competencias laborales para los empleos de la planta de personal de la PGN</t>
  </si>
  <si>
    <t>Asesoría y apoyo técnico  para el diseño y aplicación de experimentos en el marco de la gestión del laboratorio de innovación y brindar capacitación especializada</t>
  </si>
  <si>
    <t xml:space="preserve">Implementación de medios no convencionales de presencia institucional (unidad móvil ) en desarrollo del modelo de atención y partcipación ciudadana
</t>
  </si>
  <si>
    <t>Fortalecer la implementación de proyectos del modelo integrado de gestión  de la PGN y su transformación en el marco de los diferentes componentes del programa con aportes de experiencias internacionales</t>
  </si>
  <si>
    <t>Apoyar el fortalecimiento de la línea de liderazgo institucional y fomento de cultura del servicio  a través de asesoría y realización de talleres con énfasis en el nivel territorial</t>
  </si>
  <si>
    <t>Implementación de modelo y estrategias para el fortalecimiento de la atención  y participación ciudadana</t>
  </si>
  <si>
    <t>A-02-02-02-008-003-01-4</t>
  </si>
  <si>
    <t>SERVICIOS DE DISEÑO Y DESARROLLO DE LA TECNOLOGÍA DE LA INFORMACIÓN (TI)</t>
  </si>
  <si>
    <t>Asesoría especializada para el desarrollo de casos de rastreo al incremento patrimonial injustificado en el ámbito de actuación de la PGN</t>
  </si>
  <si>
    <t>Servicios de desarrollo, implementación y mantenimiento adaptativo y evolutivo del Sistema de Gestión Documental Electrónico y de Archivo – SIGDEA</t>
  </si>
  <si>
    <t>Fortalecimiento de capacidades para gestión en proyectos de la Procuraduría General de la nación, con  énfasis en la cooperación internacional</t>
  </si>
  <si>
    <t>4 meses</t>
  </si>
  <si>
    <t>Diseño e implementación de un plan y política de mantenimiento, soporte y actualización (sostenibilidad) de la tecnológgía de la información  y las comunicaciones de la PGN</t>
  </si>
  <si>
    <t xml:space="preserve">Promover acciones de transparencia e integridad a través de la capacitación en la identificación y manejo de conflicto de interés entidades públicas </t>
  </si>
  <si>
    <t>Implementar la estrategia de comunicación integral y plan de medios para la Procuraduría General de la Nación que incluya los ámbitos interno y externo institucionales y la ley de transparencia y acceso a la información</t>
  </si>
  <si>
    <t>Asesorar la implementación de  la estrategia de comunicación por medios digitales en el marco de la atención al ciudadano</t>
  </si>
  <si>
    <t>Fortalecimiento de los canales de atención ciudadana a través de la implementación de carteleras digitales a nivel nacional</t>
  </si>
  <si>
    <t>Fortalecimiento de los canales de atención ciudadana a través de la implementación de la estrategia de comunicación por medios digitales</t>
  </si>
  <si>
    <t xml:space="preserve">Implementación del modelo de audiencias ciudadanas en línea para promover el acceso y la participación ciudadana </t>
  </si>
  <si>
    <t>A-02-02-02-008-002-02</t>
  </si>
  <si>
    <t>SERVICIOS DE CONTABILIDAD, AUDITORÍA Y TENEDURÍA DE LIBROS</t>
  </si>
  <si>
    <t>Realizar la auditoria y validacion de efectividad del piloto de Blockchain implementado por la PGN</t>
  </si>
  <si>
    <t>Realizar la auditoría Financiera al Programa de Fortalecimiento de la Gestión Institucional de la PGN</t>
  </si>
  <si>
    <t xml:space="preserve">Realizar la evaluación de medio término del Programa de Fortalecimiento de la Gestión Institucional de la PGN, el cual se financia con recursos del Contrato de Préstamo BID 4443/OC- CO”. </t>
  </si>
  <si>
    <t xml:space="preserve">Realizar la Gerencia del Programa de Fortalecimiento de la Gestion Institucional de la PGN  que se financia con recursos del contrato de prestamo BID 4443/OC-CO </t>
  </si>
  <si>
    <t>Por solicitar</t>
  </si>
  <si>
    <t>Asesorar y apoyar la Gerencia del Programa de Fortalecimiento de la Gestion Institucional de la PGN  que se financia con recursos del contrato de prestamo BID 4443/OC-CO en lo relacionado con la gestion de tecnología</t>
  </si>
  <si>
    <t xml:space="preserve">Asesorar y apoyar la Gerencia del Programa de Fortalecimiento de la Gestion Institucional de la PGN  que se financia con recursos del contrato de prestamo BID 4443/OC-CO en lo relacionado con la gestion financiera </t>
  </si>
  <si>
    <t>Asesorar y apoyar la Gerencia del Programa de Fortalecimiento de la Gestión Institucional de la Procuraduría General de la Nación que se financia con recursos del Contrato de Préstamo BID 4443/OC-CO, en lo relacionado con la planeación y monitoreo</t>
  </si>
  <si>
    <t>Prestar por sus propios medios, con plena autonomía técnica y administrativa sus servicios  profesionales de apoyo a la oficina de planeación para las actividades tendientes al mantenimiento y consolidación de la documentación y asesoría en la ejecución de los planes de mejoramiento del SGC, para la presentación de la entidad a la pre auditoría y auditoría de certificación. Así como el apoyo y articulación que se requiera en la implementación de Arquitectura Empresarial  y de cada uno de sus componentes, que contribuya a la ejecución del proyecto de inversión denominado "Mejoramiento de la  Gestión Institucional de la Procuraduría General de la Nación a nivel nacional" con BPIN2018011000064 el cual tiene como objetivo principal mejorar la capacidad de la Procuraduría General de la Nación para el desarrollo y cumplimiento de su gestión institucional</t>
  </si>
  <si>
    <t xml:space="preserve">Prestación de Servicios </t>
  </si>
  <si>
    <t xml:space="preserve">Inversión. Proyecto 2018011000064 - Mejoramiento de la Gestión Institucional </t>
  </si>
  <si>
    <t xml:space="preserve">Luzmila Fajardo </t>
  </si>
  <si>
    <t>Prestar por sus propios medios, con plena autonomía técnica y administrativa sus servicios  profesionales de apoyo a la oficina de planeación para las actividades tendientes al mantenimiento y consolidación de la documentación y asesoría en la ejecución de los planes de mejoramiento del SGC para la presentación de la entidad a la pre auditoría y auditoría de certificación. Así como el apoyo y articulación que se requiera en la implementación del Modelo Integrado de Planeación y Gestión de la Procuraduría General de la Nación - MIPGN  que contribuya a la ejecución del proyecto de inversión denominado "Mejoramiento de la  Gestión Institucional de la Procuraduría General de la Nación a nivel nacional" con BPIN2018011000064 el cual tiene como objetivo principal mejorar la capacidad de la Procuraduría General de la Nación para el desarrollo y cumplimiento de su gestión institucional</t>
  </si>
  <si>
    <t>Prestar por sus propios medios, con plena autonmía técnca y administrativa sus servicios  profesionales de apoyo a la oficina de paneación para desarrollar el proceso de consolidación y mantenimiento del  Sistema de Gestión de  Calidad bajo la norma ISO 9001:2005 a través de adecuada documentación de los procesos y de la asesoría y acompañamiento de la ejecución de los planes de mejoramiento, sensibilizaciones o cualquier otro metodo que se requiera con el fin de que la entidad se presente a la pre auditoria y auditoría de certificación, que contribuya a la ejecución del proyecto de inversión denominado "Mejoramiento de la  Gestión Institucional de la Procuraduría General de la Nación a nivel nacional" con BPIN2018011000064 el cual tiene como objetivo principal mejorar la capacidad de la Procuraduría General de la Nación para el desarrollo y cumplimiento de su gestión institucional</t>
  </si>
  <si>
    <t>Prestar por sus propios medios, con plena autonomía técnica y administrativa sus servicios  profesionales de apoyo a la oficina de planeación para el despliegue y consolidación del Plan Anticorrupción y de Atención al Ciudadano a través del desarrollo de sus 6 componentes en especial los riesgos institucionales por proceso y la política de riesgos, que contribuya a la ejecución del proyecto de inversión denominado "Mejoramiento de la  Gestión Institucional de la Procuraduría General de la Nación a nivel nacional" con BPIN2018011000064 el cual tiene como objetivo principal mejorar la capacidad de la Procuraduría General de la Nación para el desarrollo y cumplimiento de su gestión institucional</t>
  </si>
  <si>
    <t xml:space="preserve"> Prestar sus servicios profesionales  apoyando el proceso de consolidación, sensiblización, implementación y monitoreo del Plan Anticorrupción y de Atención al Ciudadano que contribuya a la ejecución del proyecto de inversión denominado "Mejoramiento de la  Gestión Institucional de la Procuraduría General de la Nación a nivel nacional" con BPIN2018011000064 el cual tiene como objetivo principal mejorar la capacidad de la Procuraduría General de la Nación para el desarrollo y cumplimiento de su gestión institucional</t>
  </si>
  <si>
    <t xml:space="preserve"> Prestar sus servicios profesionales  apoyando los procesos relacionados con las actividades para la elaboración del Manual de Funciones, estuctura organizacional, MECI, FURAG e Informes, Sensibilizar y hacer monitoreo de las  actividades mencionadas, con el fin de que que contribuyan a la ejecución del proyecto de inversión denominado "Mejoramiento de la  Gestión Institucional de la Procuraduría General de la Nación a nivel nacional" con BPIN2018011000064 el cual tiene como objetivo principal mejorar la capacidad de la Procuraduría General de la Nación para el desarrollo y cumplimiento de su gestión institucional</t>
  </si>
  <si>
    <t>:Prestar por sus propios medios con plena la autonomía técnica y administrativa de servicios profesionales de apoyo a la oficina de planeación en análisis de estadístico y aplicación de modelos estadísticos para el diseño y monitoreo a los riesgos de la Procuraduría General de la Nación que contribuya en la implementación y despliegue del plan anticorrupción y atención al ciudadano que contribuya a la ejecución del proyecto de inversión denominado "Mejoramiento de la  Gestión Institucional de la Procuraduría General de la Nación a nivel nacional" con BPIN2018011000064 el cual tiene como objetivo principal mejorar la capacidad de la Procuraduría General de la Nación para el desarrollo y cumplimiento de su gestión institucional</t>
  </si>
  <si>
    <t>10  meses</t>
  </si>
  <si>
    <t>Prestar, por sus propios medios y con plena autonomía técnica y administrativa, servicios profesionales especializados a la Oficina Asesora de Planeación de la Procuraduría General de la Nación (PGN) para apoyar la supervisión técnica del contrato de servicios de consultoría No. PGN-BID-046-2019, suscrito entre la PGN y el CONSORCIO E&amp;Y-BICODE S.A.S., cuyo objeto es el análisis, diseño, implementación y puesta en marcha de un modelo de gobierno de datos, datos abiertos e inteligencia de negocios y analítica para la PGN.</t>
  </si>
  <si>
    <t xml:space="preserve">José Lennin Galindo </t>
  </si>
  <si>
    <t>Prestar por sus propios medios con plena autonomía técnica y administrativa servicios profesionales de apoyo a la oficina de planeación en el análisis económico, estadístico y de georeferenciación de la información relacionada con las funciones, preventivas, de intervención y disciplinarias en el marco del proyecto de inversión denominado “mejoramiento de la gestión institucional de la Procuraduría General de la Nación a nivel nacional” con BPIN 2018011000064</t>
  </si>
  <si>
    <t>“Prestar por sus propios medios con plena autonomía técnica y administrativa sus servicios profesionales de apoyo a la oficina de planeación en la consolidación, generación de reportes y estadísticas con información de las diferentes bases de datos de los sistemas de información SIM y Strategos que contribuya a desarrollar la interoperabilidad, pruebas e implementación de los sistemas de información SIM – Strategos en el marco del proyecto de inversión denominado “mejoramiento de la gestión institucional de la procuraduría general de la nación a nivel nacional” en el marco del proyecto de inversión denominado “Mejoramiento de la gestión institucional de la Procuraduría General de la Nación a nivel nacional” con BPIN 2018011000064” .”.</t>
  </si>
  <si>
    <t>Riardo Alberto Montaña</t>
  </si>
  <si>
    <t>Capacitación bajo la modalidad de diplomados para servidores de la procuraduría general de la nación ubicados en la sede central</t>
  </si>
  <si>
    <t xml:space="preserve">Harold Franco </t>
  </si>
  <si>
    <t xml:space="preserve">Prestar por sus propios medios con plena autonomía técnica y administrativa servicios profesionales en la planeación, estructuración, verificación, selección, gestión, trámite, ejecución, mejoramiento y evaluación de la actividad contractual de la procuraduría general de la nación para la implementación y mantenimiento del modelo integrado de planeación y gestión - MIPG en el marco del proyecto de inversión "mejoramiento de la gestión institucional de la Procuraduría General de la Nación a nivel nacional" con BPIN 2018011000064. </t>
  </si>
  <si>
    <t>11,5 meses</t>
  </si>
  <si>
    <t xml:space="preserve">Edna Julieta Riveros </t>
  </si>
  <si>
    <t xml:space="preserve">Edgar Soto </t>
  </si>
  <si>
    <t>El insor se obliga para con la procuraduría general de la nación a adelantar acciones de sensibilización para la promoción de la atención ciudadana accesible para personas con discapacidad auditiva</t>
  </si>
  <si>
    <t xml:space="preserve">Diana Velasco </t>
  </si>
  <si>
    <t>Prestar por sus propios medios con plena autonomía técnica y administrativa servicios profesionales de apoyo a la división de registro y control y correspondencia, en la aplicación y puesta en marcha del protocolo de validación de quejas disciplinarias que ingresan  a la entidad a través de los diferentes canales de atención a la ciudadanía,  que contribuya a implementar la mesa de atención al ciudadano en el marco del proyecto de inversión denominado “mejoramiento de la gestión institucional de la procuraduría general de la nación a nivel nacional con código bpin 2018011000064</t>
  </si>
  <si>
    <t>“Prestar por sus propios medios con plena autonomía técnica y administrativa servicios profesionales de apoyo a la división de registro y control y correspondencia y la división centro de atención al público cap, en la implementación de estrategias y rutas de atención a la ciudadanía dentro de la estrategia de fortalecimiento a los canales de atención telefonico y presencial dentro de la procuraduría general de la nación</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</si>
  <si>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</si>
  <si>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</si>
  <si>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</si>
  <si>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</si>
  <si>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</si>
  <si>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</si>
  <si>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</si>
  <si>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</si>
  <si>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</si>
  <si>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</si>
  <si>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</si>
  <si>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</si>
  <si>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</si>
  <si>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</si>
  <si>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</si>
  <si>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</si>
  <si>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</si>
  <si>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</si>
  <si>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</si>
  <si>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</si>
  <si>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</si>
  <si>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</si>
  <si>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</si>
  <si>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</si>
  <si>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</si>
  <si>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</si>
  <si>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</si>
  <si>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</si>
  <si>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</si>
  <si>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</si>
  <si>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</si>
  <si>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</si>
  <si>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</si>
  <si>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</si>
  <si>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</si>
  <si>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</si>
  <si>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</si>
  <si>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</si>
  <si>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</si>
  <si>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</si>
  <si>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</si>
  <si>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</si>
  <si>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</si>
  <si>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</si>
  <si>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</si>
  <si>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</si>
  <si>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</si>
  <si>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</si>
  <si>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</si>
  <si>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</si>
  <si>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</si>
  <si>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</si>
  <si>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</si>
  <si>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</si>
  <si>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</si>
  <si>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</si>
  <si>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</si>
  <si>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</si>
  <si>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</si>
  <si>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</si>
  <si>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</si>
  <si>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</si>
  <si>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</si>
  <si>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</si>
  <si>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</si>
  <si>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</si>
  <si>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</si>
  <si>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</si>
  <si>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</si>
  <si>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</si>
  <si>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</si>
  <si>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</si>
  <si>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</si>
  <si>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</si>
  <si>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53102710;</t>
  </si>
  <si>
    <t>76111501;72102103;</t>
  </si>
  <si>
    <t>92101800;</t>
  </si>
  <si>
    <t>52161535;</t>
  </si>
  <si>
    <t>84131603;</t>
  </si>
  <si>
    <t>84131500;</t>
  </si>
  <si>
    <t>84131607;</t>
  </si>
  <si>
    <t>10121801;</t>
  </si>
  <si>
    <t>70122000;</t>
  </si>
  <si>
    <t>10101502;</t>
  </si>
  <si>
    <t>92101500;92101501;</t>
  </si>
  <si>
    <t>92101501</t>
  </si>
  <si>
    <t>25101503;</t>
  </si>
  <si>
    <t>25101801</t>
  </si>
  <si>
    <t>92111702</t>
  </si>
  <si>
    <t>46101601</t>
  </si>
  <si>
    <t>46171622;</t>
  </si>
  <si>
    <t>46181502</t>
  </si>
  <si>
    <t>78181500</t>
  </si>
  <si>
    <t>92121700</t>
  </si>
  <si>
    <t>72151800</t>
  </si>
  <si>
    <t>46171622</t>
  </si>
  <si>
    <t>72151514;</t>
  </si>
  <si>
    <t>26111707;</t>
  </si>
  <si>
    <t>81112006;</t>
  </si>
  <si>
    <t>81112100;</t>
  </si>
  <si>
    <t>81112204</t>
  </si>
  <si>
    <t>26121609</t>
  </si>
  <si>
    <t>14111500</t>
  </si>
  <si>
    <t>43201807</t>
  </si>
  <si>
    <t>83121700;</t>
  </si>
  <si>
    <t>43211507;</t>
  </si>
  <si>
    <t>43211500;</t>
  </si>
  <si>
    <t>43211700;</t>
  </si>
  <si>
    <t>43231512;</t>
  </si>
  <si>
    <t>45121504;</t>
  </si>
  <si>
    <t>52161514;</t>
  </si>
  <si>
    <t>82101801;</t>
  </si>
  <si>
    <t>56111500;</t>
  </si>
  <si>
    <t>44121706;</t>
  </si>
  <si>
    <t>72154010;</t>
  </si>
  <si>
    <t>52131600</t>
  </si>
  <si>
    <t>72101505</t>
  </si>
  <si>
    <t>30111600;</t>
  </si>
  <si>
    <t>72101517;72151514;73152108;</t>
  </si>
  <si>
    <t>72101511</t>
  </si>
  <si>
    <t>81141503</t>
  </si>
  <si>
    <t>25172504;</t>
  </si>
  <si>
    <t>78181505;</t>
  </si>
  <si>
    <t>44103103</t>
  </si>
  <si>
    <t>42151601;41104213;42311511;</t>
  </si>
  <si>
    <t>93141506</t>
  </si>
  <si>
    <t>49101704</t>
  </si>
  <si>
    <t>43233201;</t>
  </si>
  <si>
    <t>85101604</t>
  </si>
  <si>
    <t>72101516</t>
  </si>
  <si>
    <t>46191601</t>
  </si>
  <si>
    <t>81111820</t>
  </si>
  <si>
    <t>78102201;</t>
  </si>
  <si>
    <t>82141500;</t>
  </si>
  <si>
    <t>81112005;80161506;43233001;</t>
  </si>
  <si>
    <t>43233001</t>
  </si>
  <si>
    <t>81112202;</t>
  </si>
  <si>
    <t>81112201;</t>
  </si>
  <si>
    <t>80111608;</t>
  </si>
  <si>
    <t>80111614;</t>
  </si>
  <si>
    <t>80101600;</t>
  </si>
  <si>
    <t>43232302;81111805;</t>
  </si>
  <si>
    <t>81112204;81112210;</t>
  </si>
  <si>
    <t>81112208;</t>
  </si>
  <si>
    <t>72101507;72101508;</t>
  </si>
  <si>
    <t>70111703;72101501;</t>
  </si>
  <si>
    <t>80101603;</t>
  </si>
  <si>
    <t>40101701;72101511;72151207;</t>
  </si>
  <si>
    <t>80101603;80101604;81101513;</t>
  </si>
  <si>
    <t>80101505;</t>
  </si>
  <si>
    <t>43211900;</t>
  </si>
  <si>
    <t>80101507;</t>
  </si>
  <si>
    <t>81131500;</t>
  </si>
  <si>
    <t>84111601;</t>
  </si>
  <si>
    <t>80101504;</t>
  </si>
  <si>
    <t>80101504</t>
  </si>
  <si>
    <t>82131603;</t>
  </si>
  <si>
    <t>80101601;</t>
  </si>
  <si>
    <t>80161501;</t>
  </si>
  <si>
    <t>R12</t>
  </si>
  <si>
    <t>SERVICIO DE DISTRIBUCION MODALIDAD TRANSPORTE DE CARGA DE LOS BIENES MUEBLES Y ENSERES DE LA PROCURADURIA GENERAL DE LA NACION, a sus sedes dentro del territorio nacional.</t>
  </si>
  <si>
    <t xml:space="preserve">Gloria Stella Angarita Salamanca, Coordinadora Grupo Almacén e Inventarios Tel 58758750 ext 13404; email ggangarita@procuraduria.gov.co  </t>
  </si>
  <si>
    <t xml:space="preserve">A 02  02 	02  006	 005  01	 </t>
  </si>
  <si>
    <t>SERVICIOS DE ALOJAMIENTO; SERVICIOS DE SUMINISTRO  DE COMIDAS Y BEBIDAS; SERVICIOS DE TRANSPORTE Y SERVICIOS DE DISTRIBUCION DE ELECTRICIDAD, GAS Y AGUA</t>
  </si>
  <si>
    <t xml:space="preserve">deficit total </t>
  </si>
  <si>
    <t>deficit procesos claves</t>
  </si>
  <si>
    <t>POSIBLES FUENTES DE FINANCIACION</t>
  </si>
  <si>
    <t xml:space="preserve">POR DEFINIR RUBRO </t>
  </si>
  <si>
    <t>PARA LA SEGUNDA RENDICION DE CUENTAS NO SE REPORTO</t>
  </si>
  <si>
    <t>ACTIVO</t>
  </si>
  <si>
    <t>OBSERVACION</t>
  </si>
  <si>
    <t>RESTRINGIDO AUSTERIDAD</t>
  </si>
  <si>
    <t>total  desfinanciado despues de trasladado</t>
  </si>
  <si>
    <t>recursos  asignados del fondo justicia del ministerio</t>
  </si>
  <si>
    <t>ACTIVOS</t>
  </si>
  <si>
    <t>valor contrato confirmado</t>
  </si>
  <si>
    <t>Seleccionar al oferente que realice la consultoría especializada para el análisis, diseño, construcción, implementación y documentación de una solución de analítica avanzada que comprenda la configuración de la arquitectura requerida, analítica descriptiva, analítica automatizada de textos y generación de tableros de control dinámicos aplicando inteligencia de negocios, para apoyar el entendimiento y accionamiento de los resultados en los procesos de la vigilancia integral al sistema general de regalías, en el eje plataforma de información y administración de recursos.</t>
  </si>
  <si>
    <t>Concurso de Méritos</t>
  </si>
  <si>
    <t xml:space="preserve">SGR-Funcionamiento </t>
  </si>
  <si>
    <t xml:space="preserve">José Alirio Salinas Bustos </t>
  </si>
  <si>
    <t>80101504;80101507;80101603</t>
  </si>
  <si>
    <t>Prestar por sus propios medios, con plena autonomía técnica y administrativa los servicios profesionales al grupo de apoyo técnico para la vigilancia integral al Sistema de General de Regalías, en la coordinación técnica de los ejes de asuntos preventivos y disciplinarios para la implementación, puesta en marcha y desarrollo del modelo de vigilancia integral al Sistema General de Regalías conforme a la Resolución 376 de 2019.</t>
  </si>
  <si>
    <t>contratación Directa</t>
  </si>
  <si>
    <t>Funcionamiento SGR -bienio 2019-2020</t>
  </si>
  <si>
    <t>Prestar por sus propios medios con plena autonomía técnica y administrativa los servicios profesionales al grupo de apoyo técnico para la vigilancia integral al Sistema de General de Regalías, en la coordinación jurídica de los ejes de asuntos de los ejes disciplinarios y preventivos para la implementación, puesta en marcha y desarollo del modelo de vigilancia integral al sistema general de regalías conforme a la Resolución 376 de 2019.</t>
  </si>
  <si>
    <t>Prestar por sus propios medios con plena autonomía técnica y administrativa los servicios profesionales al grupo de apoyo técnico para la vigilancia integral al Sistema de General de Regalías, en la coordinación regional de los ejes de asuntos disciplinarios y preventivos  para la implementación, puesta en marcha y desarollo del modelo de vigilancia integral al sistema general de regalías conforme a la Resolución 376 de 2019.</t>
  </si>
  <si>
    <t>Prestar por sus propios medios, con plena autonomia tecnica y administrativa los servicios profesionales al Grupo de Apoyo Técnico para la Viligilancia Integral al Sistema General de Regalías, en la coordinación tecnologica del eje plataforma de informacion, administracion de recursos  para la implementación, puesta en marcha y desarollo del modelo de vigilancia integral al Sistema General de Regalías conforme a la Resolución 376 de 2019.</t>
  </si>
  <si>
    <t>Prestar por sus propios medios, con plena autonomía técnica y administrativa los servicios profesionales al grupo de apoyo técnico para la vigilancia integral al Sistema de General de Regalías, como lider subregional de los  ejes de asuntos preventivos y disciplinarios para la implementación, puesta en marcha y desarollo del modelo de vigilancia integral al Sistema General de Regalías conforme a la Resolución 376 de 2019.</t>
  </si>
  <si>
    <t>Prestar por sus propios medios, con plena autonomía técnica y administrativa los servicios profesionales al grupo de apoyo técnico para la vigilancia integral al Sistema General de Regalías , como lider de Sistema de Gestión de Calidad, para la implementación, puesta en marcha y desarollo del modelo de vigilancia integral al Sistema General de Regalías conforme a la Resolución 376 de 2019.</t>
  </si>
  <si>
    <t xml:space="preserve">Prestar por sus propios medios con plena autonomia tecnica y administrativa servicios profesionales en la planeación, estructuración, verificación, selección, gestión, trámite, ejecución, mejoramiento y evaluación de la actividad contractual de la Procuraduría General de la nación en el marco de la vigilancia integral al sistema general de regalías.  </t>
  </si>
  <si>
    <t xml:space="preserve">Prestar por sus propios medios, con plena autonomia tecnica y administrativa los servicios profesionales al Grupo de apoyo tecnico para la Vigilancia Integral al sistema general como soporte a la coordinación técnologica del eje plataforma de información y adminitración de recursos del  grupo de apoyo tecnico para la vigilancia integral al sistema general de regalias. </t>
  </si>
  <si>
    <t xml:space="preserve">Prestar por sus propios medios, con plena autonomia técnica y administrativa los servicios profesionales al Grupo de Apoyo Tecnico para la Vigilancia Integral al Sistema General como soporte  en la administración e integración de bases de datos de la solucion tecnologica para la Vigilancia Integral al Sistema General de Regalias, en el eje plataforma de informacion y administracion de recursos.
</t>
  </si>
  <si>
    <t>Prestar por sus propios medios, con plena autonomia tecnica y administrativa los servicios profesionales al al Grupo de Apoyo Tecnico para la Vigilancia Integral al Sistema General como  soporte en la solucion tecnologica de inteligencia de negocios para la vigilancia integral al sistema general de regalias, en el eje plataforma de informacion y administracion de recursos técnicos.</t>
  </si>
  <si>
    <t>Prestar por sus propios medios, con plena autonomia tecnica y administrativa los servicios profesionales  al al Grupo de Apoyo Tecnico para la Vigilancia Integral al Sistema General  como soporte en la  administración de la configuración y diferentes ambientes de despliegue de la solucion tecnologica para la vigilancia integral al sistema general de regalias, en el eje plataforma de informacion y administracion de recursos técnicos.</t>
  </si>
  <si>
    <t>Prestar por sus propios medios con plena autonomia técnica y administrativa servicios de apoyo a la gestion en las actividades operativas, logisticas y asistenciales, derivadas del Grupo de Apoyo Técnico para la Vigilancia Integral al Sistema General en el eje plataforma de información y administración de recursos.</t>
  </si>
  <si>
    <t>Prestar por sus propios medios con plena autonomía técnica y administrativa servicios profesionales de soporte al grupo de apoyo técnico para la vigilancia integral al sistema general de regalías (sgr) en el análisis y transformación de datos en estructuras visuales para generar sistemas de información, procesos de comunicación estratégica y gestor de mensajes visuales.</t>
  </si>
  <si>
    <t xml:space="preserve">Prestar por sus propios medios, con plena autonomía técnica y administrativa los servicios profesionales al Grupo de Apoyo Técnico para la Vigilancia Integral al Sistema General de Regalías en la estructuración, verificación, gestión, trámite, seguimiento y control de los recursos del Sistema General de Regalías, en el eje plataforma de información y administración de recursos. </t>
  </si>
  <si>
    <t>Prestar por sus propios medios, con plena autonomía técnica y administrativa los servicios profesionales en la verificación, trámite, seguimiento y control de la Gestión contable, presupuestal y de pagaduría en el Marco de la Vigilancia Integral al Sistema General de Regalías.</t>
  </si>
  <si>
    <t xml:space="preserve">Prestar por sus propios medios, con plena autonomía técnica y administrativa los servicios profesionales al grupo de apoyo técnico para la vigilancia integral al sistema de general de regalías en la extracción, verificación, seguimiento del sistema de información misional de la Procuraduría General de la Nación en el marco del Sistema General de Regalías. </t>
  </si>
  <si>
    <t>Prestar por sus propios medios, con plena autonomía técnica y administrativa los servicios profesionales en la estructuración, verificación, trámite, mejoramiento, seguimiento, evaluación y control de la gestión contable, presupuestal y de pagaduría en el Marco de la Vigilancia Integral al Sistema General de Regalías.</t>
  </si>
  <si>
    <t xml:space="preserve">prestar por sus propios medios, con plena autonomía técnica y administrativa los servicios profesionales al grupo de apoyo técnico para la vigilancia integral al sistema de general de regalías, como soporte de la coordinación técnica de los ejes de asuntos preventivos y disciplinarios para la implementación, puesta en marcha y desarrollo del modelo de vigilancia integral al Sistema General de Regalías conforme a la Resolución 376 de 2019.
</t>
  </si>
  <si>
    <t xml:space="preserve">Prestar por sus propios medios, con plena autonomía técnica y administrativa los servicios profesionales como soporte técnico en los asuntos que adelante la Coordinación General del Grupo de Apoyo Técnico para la Vigilancia Integral al Sistema General de Regalías. </t>
  </si>
  <si>
    <t>Prestar por sus propios medios, con plena autonomía técnica y administrativa los servicios profesionales  al Grupo de Apoyo Técnico para la Vigilancia Integral al Sistema General de Regalías como soporte de la coordinación la coordinación jurídica de los ejes de asuntos de los ejes disciplinarios y preventivos para la implementación, puesta en marcha y desarollo del modelo de vigilancia integral al sistema general de regalías conforme a la Resolución 376 de 2019.</t>
  </si>
  <si>
    <t xml:space="preserve">prestar por sus propios medios, con plena autonomía técnica y administrativa los servicios profesionales al Grupo de Apoyo Técnico para la vigilancia Integral al Sistema General de Regalías (SGR) para la planeación, ejecución, verificación y mejoramiento de los procesos de la coordinación  jurídica de los ejes de asuntos preventivos y disciplinarios para la implementación, puesta en marcha y desarrollo del modelo de vigilancia integral al Sistema General de Regalías conforme a la Resolución 376 de 2019.
</t>
  </si>
  <si>
    <t>prestar por sus propios medios, con plena autonomía técnica y administrativa los servicios profesionales al Grupo de Apoyo Técnico para la vigilancia Integral al Sistema General de Regalías (SGR) para la planeación, ejecución, verificación y mejoramiento de los procesos de la  coordinación  técnica de los ejes de asuntos preventivos y disciplinarios para la implementación, puesta en marcha y desarrollo del modelo de vigilancia integral al Sistema General de Regalías conforme a la Resolución 376 de 2019.</t>
  </si>
  <si>
    <t xml:space="preserve">Prestar por sus propios medios, con plena autonomía técnica y administrativa los servicios profesionales al Grupo de Apoyo Técnico para la Vigilancia Integral al Sistema General de Regalías en la planeación, estructuración, verificación, gestión, trámite, mejoramiento, seguimiento, evaluación y control de los recursos del Sistema General de Regalías, en el eje plataforma de información y administración de recursos. </t>
  </si>
  <si>
    <t>Prestar por sus propios medios con plena autonomia tecnica y administrativa servicios profesionales en la verificación, gestión, trámite, ejecución y mejoramiento de la actividad contractual de la procuraduría general de la nación en el marco de la vigilancia integral al sistema general de regalías.</t>
  </si>
  <si>
    <t>prestar por sus propios medios con plena autonomia tecnica y administrativa servicios de apoyo a la gestion en las actividades operativas, logisticas y asistenciales, derivadas de la actividad contractual de la procuraduría general de la nación en el marco de la vigilancia integral al sistema general de regalías.</t>
  </si>
  <si>
    <t>Prestar por sus propios medios, con plena autonomía técnica y administrativa los servicios profesionales al Grupo de Apoyo Técnico para la Vigilancia Integral al Sistema General de Regalías en la verificación, gestión, trámite y seguimiento de los recursos del Sistema General de Regalías, en el eje plataforma de información y administración de recursos.</t>
  </si>
  <si>
    <t>prestar por sus propios medios con plena autonomía técnica y administrativa servicios profesionales al grupo de apoyo técnico para la vigilancia integral al sistema general de regalías (SGR), para la ejecución de los procesos de la coordinación de los ejes de asuntos preventivos y disciplinarios a nivel regional conforme a la resolución 376 de 2019.</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</si>
  <si>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</si>
  <si>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</si>
  <si>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</si>
  <si>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</si>
  <si>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</si>
  <si>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</si>
  <si>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</si>
  <si>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</si>
  <si>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</si>
  <si>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</si>
  <si>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</si>
  <si>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</si>
  <si>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</si>
  <si>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</si>
  <si>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</si>
  <si>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</si>
  <si>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</si>
  <si>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</si>
  <si>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</si>
  <si>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</si>
  <si>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</si>
  <si>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</si>
  <si>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</si>
  <si>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</si>
  <si>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</si>
  <si>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</si>
  <si>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</si>
  <si>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</si>
  <si>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</si>
  <si>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</si>
  <si>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</si>
  <si>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</si>
  <si>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</si>
  <si>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</si>
  <si>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 xml:space="preserve">Contratar a titulo de arriendo un inmueble con destino al funcionamiento del Grupo  de apoyo Técnico para a vigilancia integral al Sistema General de Regalías en la ciudad de Pasto Nariño	</t>
  </si>
  <si>
    <t>R47</t>
  </si>
  <si>
    <t>PRESTAR POR SUS PROPIOS MEDIOS, CON PLENA AUTONOMÍA TÉCNICA Y ADMINISTRATIVA LOS SERVICIOS PROFESIONALES  AL GRUPO DE APOYO TÉCNICO PARA LA VIGILANCIA INTEGRAL AL SISTEMA GENERAL DE REGALÍAS (SGR), PARA LA PLANEACIÓN, EJECUCIÓN, VERIFICACIÓN Y MEJORAMIENTO DE LOS PROCESOS DE LA COORDINACIÓN DE LOS EJES DE ASUNTOS PREVENTIVOS Y DISCIPLINARIOS A NIVEL REGIONAL CONFORME A LA RESOLUCIÓN 376 DE 2019.</t>
  </si>
  <si>
    <t>agosto</t>
  </si>
  <si>
    <t>PRESTAR POR SUS PROPIOS MEDIOS CON PLENA AUTONOMÍA TÉCNICA Y ADMINISTRATIVA SERVICIOS DE APOYO A LA GESTIÓN A LA OFICINA DE PLANEACIÓN Y EL GRUPO SIME EN LA EJECUCIÓN DEL PROCESO DE ALISTAMIENTO DEL SISTEMA DE INFORMACIÓN MISIONAL, MEDIANTE EL REGISTRO DE ETAPAS PROCESALES DISCIPLINARIAS Y PREVENTIVAS A NIVEL NACIONAL, QUE CONTRIBUYA A DESARROLLAR LA INTEROPERABILIDAD, PRUEBAS E IMPLEMENTACIÓN DE LOS SISTEMAS DE INFORMACIÓN SIM – STRATEGOS EN EL MARCO DEL PROYECTO DE INVERSIÓN DENOMINADO “MEJORAMIENTO DE LA GESTIÓN INSTITUCIONAL DE LA PROCURADURÍA GENERAL DE LA NACIÓN A NIVEL NACIONAL” CON BPIN 2018011000064.</t>
  </si>
  <si>
    <t>Ricardo Alberto Montaña</t>
  </si>
  <si>
    <t>Contratar a titulo de arriendo tres parqueaderos para vehiculos asignados a la Procuraduria Regional de Bolivar</t>
  </si>
  <si>
    <t xml:space="preserve">Prestar por sus propios medios, con plena autonomía técnica y administrativa los servicios profesionales como soporte jurídico de coordinacion general del grupo   de Apoyo Técnico para la Vigilancia Integral al Sistema General de Regalías para la implementacion, puesta en marcha y desarrollo del modelo de vigilancia integral al sistema general de regalias conforme a la Resolucion  376 de 2019
</t>
  </si>
  <si>
    <t xml:space="preserve">Prestar por sus propios medios, con plena autonomia tecnica y administrativa los servicios profesionales al al Grupo de Apoyo Tecnico para la Vigilancia Integral al Sistema General  de regalias para la gestion, tramite y seguimiento de los recursos del sistema general de regalias en el eje  plataforma de informacion y admistracion de recursos </t>
  </si>
  <si>
    <t>R48</t>
  </si>
  <si>
    <t>Prestar por sus propios medios, con plena autonomia tecnica y administrativa los servicios profesionales al al Grupo de Apoyo Tecnico para la Vigilancia Integral al Sistema General  de regalias en la extraccion, consolidacion, verificacion, analisis y seguimiento de la informacion registrada en el sistema de informacion  misional de la Procuraduria General de la Nacion en el marco del sistema de regalias</t>
  </si>
  <si>
    <t>R49</t>
  </si>
  <si>
    <t xml:space="preserve">Prestar por sus propios medios, con plena autonomia tecnica y administrativa los servicios profesionales al Grupo de Apoyo Tecnico para la Vigilancia Integral al Sistema General como soporte  en  el desarrollo y calidad de la solucion tecnologica  para la Vigilancia Integral al Sistema General de Regalias, en el eje plataforma de informacion y administracion de recursos. 
</t>
  </si>
  <si>
    <t>prestar por sus propios medios, con plena autonomía técnica y administrativa los servicios profesionales al grupo de apoyo técnico para la vigilancia integral al sistema de general de regalías (SGR), para la planeación ejecución verificación y mejoramiento de los procesos de  la coordinación tecnica  de los ejes de  asuntos preventivos  y disciplinarios  para la implementacion , puesta en marcha  y desarrollo del modelo de vigilancia  integral al sistema general de regalias conforme a la resolución 376 de 2019.</t>
  </si>
  <si>
    <t>SCC- Selección por calificación de consultores</t>
  </si>
  <si>
    <t xml:space="preserve">Implementación  del modelo de gobierno y gestión para el sitio web de la Procuraduría General de la Nación,  intranet y micrositios asociados   </t>
  </si>
  <si>
    <t xml:space="preserve">Capacitación en modalidad presencial y virtual en Ley de transparencia y acceso a la información pública para sujetos obligados y Capacitación en modalidad presencial en gestión de proyectos de cooperación internacional </t>
  </si>
  <si>
    <t>Asesoría especializada para la implementación de las definiciones del proyecto de arquitectura empresarial, en el dominio de aplicaciones y sistemas de información.</t>
  </si>
  <si>
    <t>Asesoría especializada para la implementación de las definiciones del proyecto de arquitectura empresarial, en el dominio de tecnología e infraestructura.</t>
  </si>
  <si>
    <t>CCV- Comparación de hojas de vida</t>
  </si>
  <si>
    <t>I91</t>
  </si>
  <si>
    <t>I92</t>
  </si>
  <si>
    <t>I93</t>
  </si>
  <si>
    <t>86121701       86121702</t>
  </si>
  <si>
    <t xml:space="preserve">Suscribir convenio de cooperación interinstitucional para establecer las bases de colaboración entre la Universidad Libre y la Procuraduría implementando acciones tendientes a desarrollar en forma conjunta proyectos de carácter pedagógico. Investigativo, académico, cultural y publicaciones en los campos de especialidad de cada una de nuestras instituciones y fomentar la oferta educativa en pregrado y posgrado (excepto programas de doctorado, medicina y las especialidades medico quirúrgicas) </t>
  </si>
  <si>
    <t>180 meses</t>
  </si>
  <si>
    <t xml:space="preserve">cinvenio de cooperacion interinstitucional </t>
  </si>
  <si>
    <t>propios</t>
  </si>
  <si>
    <t>PRESTAR POR SUS PROPIOS MEDIOS CON PLENA AUTONOMÍA TÉCNICA Y ADMINISTRATIVA SUS SERVICIOS PROFESIONALES DE APOYO A LA OFICINA DE PLANEACIÓN, EN LA PLANIFICACIÓN, ARTICULACIÓN, ARQUITECTURA DE SOFTWARE, ANALÍTICA DESCRIPTIVA, CONSOLIDACIÓN DE BASES DE DATOS, GENERACIÓN DE CONSULTAS Y REPORTES DE LA INFORMACIÓN QUE CONTRIBUYA AL PROCESO DE IMPLEMENTACIÓN Y PUESTA EN MARCHA DE LA UNIDAD DE GESTIÓN DE LA INFORMACIÓN DE LA PROCURADURÍA GENERAL DE LA NACIÓN.</t>
  </si>
  <si>
    <t>PRESTAR POR SUS PROPIOS MEDIOS CON PLENA AUTONOMÍA TÉCNICA Y ADMINISTRATIVA SERVICIOS PROFESIONALES PARA APOYAR A LA SECRETARIA PRIVADA EN LAS ACTIVIDADES RELACIONADAS CON LA ELABORACIÓN DEL DOCUMENTO QUE CONTENGA LA HISTORIA Y FUNCIONES DE PROCURADURÍA GENERAL DE LA NACIÓN EN UN LENGUAJE CLARO, SENCILLO Y AMENO, QUE CONTRIBUYA A IMPLEMENTAR LA MESA DE ATENCIÓN AL CIUDADANO EN EL MARCO DEL PROYECTO INVERSIÓN "MEJORAMIENTO DE LA GESTIÓN INSTITUCIONAL DE LA PROCURADURÍA GENERAL DE LA NACIÓN A NIVEL NACIONAL"</t>
  </si>
  <si>
    <t>Jose Alirio Salinas</t>
  </si>
  <si>
    <t>I94</t>
  </si>
  <si>
    <t>PRESTAR POR SUS PROPIOS MEDIOS, CON PLENA AUTONOMÍA TÉCNICA Y ADMINISTRATIVA, LOS SERVICIOS PROFESIONALES DE APOYO TÉCNICO ESPECIALIZADO A LA PROCURADURÍA DELEGADA PARA EL MINISTERIO PÚBLICO EN ASUNTOS PENALES, PARA ESTABLECER HERRAMIENTAS METODOLOGÍAS DE  SEGUIMIENTO, ANÁLISIS Y EVALUACIÓN DE LAS POLÍTICAS DE CONTROL DE DROGAS  RELACIONADAS CON  LAS SESIONES Y DECISIONES DEL CONSEJO NACIONAL DE ESTUPEFACIENTES Y LAS DISPOSICIONES DE LA CORTE CONSTITUCIONAL SOBRE LAS POLÍTICAS DE CONTROL DE DROGAS  EN EL MARCO DEL PROYECTO DE INVERSION DENOMINADO MEJORAMIENTO DE LA GESTION INSTITUCIONAL DE LA PROCURADURÍA GENERAL DE LA NACIÓN A NIVEL NACIONAL CON CODIGO BPIN 2018011000064.</t>
  </si>
  <si>
    <t>I95</t>
  </si>
  <si>
    <t>Prestar por sus propios medios, con plena autonomía técnica y administrativa, los servicios profesionales a la Procuraduría Delegada para la Vigilancia Preventiva de la Función Pública para el apoyo en la implementación y seguimiento de un Modelo de Participación Ciudadana de la Procuraduría General de la Nación en el marco de sus funciones misionales.</t>
  </si>
  <si>
    <t>Prestar por sus propios medios, con plena autonomía técnica y administrativa, los servicios profesionales a la Procuraduría Delegada para la Vigilancia Preventiva de la Función Pública para el apoyo en el desarrollo de la vigilancia preventiva a la operación del Modelo Integrado de Planeación y Gestión – MIPG en el orden nacional y territorial, con énfasis en las políticas de integridad, transparencia, acceso a la información pública y lucha contra la corrupción, participación ciudadana en la gestión pública y control interno.</t>
  </si>
  <si>
    <t>Prestar por sus propios medios, con plena autonomía técnica y administrativa, los servicios profesionales a la Procuraduría Delegada para la Vigilancia Preventiva de la Función Pública para el apoyo en el procesamiento, complemento y análisis de información relacionada con los resultados del  Formulario Único Reporte de Avances de la Gestión -FURAG como insumo para el desarrollo de la vigilancia preventiva a la operación del Modelo Integrado de Planeación y Gestión – MIPG en el orden nacional y territorial.</t>
  </si>
  <si>
    <t>Prestar por sus propios medios, con plena autonomía técnica y administrativa, los servicios profesionales a la Procuraduría Delegada para la Vigilancia Preventiva de la Función Pública para el apoyo en el levantamiento, depuración, procesamiento y análisis de la información necesaria para la identificación, focalización y priorización de vigilancias preventivas en el orden nacional y territorial.</t>
  </si>
  <si>
    <t>directa</t>
  </si>
  <si>
    <t>7meses</t>
  </si>
  <si>
    <t>I96</t>
  </si>
  <si>
    <t>I97</t>
  </si>
  <si>
    <t>I98</t>
  </si>
  <si>
    <t>I99</t>
  </si>
  <si>
    <t>Prestar por sus propios medios con plena autonomía técnica y administrativa servicios profesionales en la gestión, trámite, ejecución y mejoramiento de los procesos y procedimientos del grupo de viáticos de la procuraduría general de la nación en el marco de la vigilancia integral al sistema general de regalías.</t>
  </si>
  <si>
    <t>Contratar directamente a titulo de arriendo un inmueble para ubicar a los funcionarios que laboran en la Procuraduría 289 Judicial I Penal del municipio de Calarcá Quindío</t>
  </si>
  <si>
    <t>24 meses</t>
  </si>
  <si>
    <t>81112220, 81112205, 81111809</t>
  </si>
  <si>
    <t xml:space="preserve"> ADQUISICIÓN A TÍTULO DE COMPRAVENTA DE LOS SERVICIOS CONEXOS AL LICENCIAMIENTO DE SOPORTE Y MANTENIMIENTO DE LOS PRODUCTOS MICROSOFT INSTALADOS EN LA INFRAESTRUCTURA DE EQUIPOS SERVIDORES ASOCIADO DE LA PROCURADURIA GENERAL DE LA NACION </t>
  </si>
  <si>
    <t>mayo</t>
  </si>
  <si>
    <t xml:space="preserve">ACTUALIZACION PLATAFORMA TECNOLOGICA DE LA PGN </t>
  </si>
  <si>
    <t>Guillermo Gomez Gomez</t>
  </si>
  <si>
    <t>SELECCIONAR AL OFERENTE QUE VENDA, TRANSPORTE, INSTALE, CONFIGURE Y PONGA EN FUNCIONAMIENTO EQUIPOS UPS PARA ALGUNAS SEDES DE LA PROCURADURÍA GENERAL DE LA NACIÓN.</t>
  </si>
  <si>
    <t xml:space="preserve">43222622, 43222625, 43222604, 43222501 </t>
  </si>
  <si>
    <t>SELECCIONAR AL CONTRATISTA QUE ENTREGUE A TÍTULO DE COMPRAVENTA A LA PROCURADURÍA GENERAL DE LA NACION, LA RENOVACIÓN DE LAS LICENCIAS Y GARANTÍA de fabrica de las siguientes soluciones con sus respectivos servicios conexos Lote No 1 BALANCEADORES DE CARGA  Lote No 2  PLATAFORMA DE SEGURIDAD PERIMETRAL y Lote No 3 SOLUCIÓN MCAFEE WEB GATEWAY</t>
  </si>
  <si>
    <t>Renovación de servicios de soporte para la infraestructura tecnológica del sistema de respaldo de información</t>
  </si>
  <si>
    <t>I100</t>
  </si>
  <si>
    <t>I101</t>
  </si>
  <si>
    <t>I102</t>
  </si>
  <si>
    <t>I103</t>
  </si>
  <si>
    <t>Seleccionar al oferente que preste el servicio de publicación en un periódico de circulación nacional para los avisos de ley, edictos , emplazamientos y convocatorias</t>
  </si>
  <si>
    <t>Prestar por sus propios medios con plena autonomía técnica y administrativa servicios profesionales en la verificación, gestión, trámite, ejecución y mejoramiento de los procesos de la actividad contractual de la procuraduría general de la nación para la implementación y mantenimiento del modelo integrado de planeación y gestión – MIPG.</t>
  </si>
  <si>
    <t>9 MESES</t>
  </si>
  <si>
    <t>I104</t>
  </si>
  <si>
    <t>I105</t>
  </si>
  <si>
    <t xml:space="preserve">PRESTAR POR SUS PROPIOS MEDIOS CON PLENA AUTONOMÍA TÉCNICA Y ADMINISTRATIVA SERVICIOS PROFESIONALES DE APOYO A LA PROCURADURÍA GENERAL DE LA NACIÓN EN LA ESTRUCTURACIÓN DE LOS ASPECTOS TÉCNICOS DE LOS PROCESOS ASOCIADOS Y DERIVADOS DEL PROYECTO DE REFORZAMIENTO ESTRUCTURAL PARA EL MEJORAMIENTO DE LA INFRAESTRUCTURA FÍSICA DE LA ENTIDAD. </t>
  </si>
  <si>
    <t>PRESTAR POR SUS PROPIOS MEDIOS CON PLENA AUTONOMÍA TÉCNICA Y ADMINISTRATIVA SERVICIOS PROFESIONALES DE APOYO A LA PROCURADURÍA GENERAL DE LA NACIÓN EN LA ESTRUCTURACIÓN DE LOS ASPECTOS JURÍDICOS DE LOS PROCESOS ASOCIADOS Y DERIVADOS DEL PROYECTO DE REFORZAMIENTO ESTRUCTURAL PARA EL MEJORAMIENTO DE LA INFRAESTRUCTURA FÍSICA DE LA ENTIDAD.</t>
  </si>
  <si>
    <t>Prestar por sus propios medios, con plena autonomía técnica y administrativa los servicios profesionales de soporte en el diseño, desarrollo y calidad de la solución tecnológica para la vigilancia integral al Sistema General de Regalías, en el eje plataforma de información y administración de recursos para su implementación y puesta en marcha.</t>
  </si>
  <si>
    <t>Prestar por sus propios medios, con plena autonomía técnica y administrativa los servicios profesionales de soporte, administración y puesta en marcha en la solución tecnológica de inteligencia de negocios para la vigilancia integral al sistema general de regalías, en el eje plataforma de información y administración de recursos.</t>
  </si>
  <si>
    <t>Prestar por sus propios medios con plena autonomía técnica y administrativa servicios profesionales al grupo de contratación de la Procuraduría General de la Nación especialmente en los asuntos que se adelanten para la Vigilancia Integral al Sistema General de Regalías.</t>
  </si>
  <si>
    <t>R50</t>
  </si>
  <si>
    <t xml:space="preserve">Prestar por sus propios medios con plena autonomía técnica y administrativa servicios profesionales en la estructuración, verificación, selección, gestión, trámite, ejecución y mejoramiento de los documentos del proceso de gestión de la contratación de la Procuraduría General de la Nación para la implementación y mantenimiento del modelo integrado de planeación y gestión – MIPG. </t>
  </si>
  <si>
    <t xml:space="preserve"> 10 MESES</t>
  </si>
  <si>
    <t>10  MESES</t>
  </si>
  <si>
    <t>ASESORÍA ESPECIALIZADA PARA LA IMPLEMENTACIÓN DE LAS DEFINICIONES DE ARQUITECTURA EMPRESARIAL, EN EL DOMINIO DE NEGOCIO</t>
  </si>
  <si>
    <t>FORTALECIMIENTO DE LAS CAPACIDADES TÉCNICAS DE LOS FUNCIONARIOS DE LA PROCURADURÍA GENERAL DE LA NACIÓN PARA EL DESARROLLO DE LA FUNCIÓN PREVENTIVA EN PROCESOS DE CONTRATACIÓN ESTATAL A NIVEL CENTRAL Y TERRITORIAL</t>
  </si>
  <si>
    <t>IMPLEMENTACIÓN DE  PROYECTOS PILOTO DEL MODELO DE GESTIÓN INTEGRAL EN TEMAS MISIONALES Y ACOMPAÑAMIENTO Y MONITOREO A LA  IMPLEMENTACIÓN GENERAL</t>
  </si>
  <si>
    <t>ASESORÍA Y APOYO PARA LA IDENTIFICACIÓN DE RIESGOS EN PROCESOS DE CONTRATACIÓN DEL RÉGIMEN ESPECIAL DE ENTIDADES QUE NO COMPITEN EN EL MERCADO Y DE CONTRATACIÓN DIRECTA</t>
  </si>
  <si>
    <t>ASESORÍA Y APOYO PARA DISEÑAR UN MODELO DE VIGILANCIA PREVENTIVA  BASADO EN RIESGOS APLICADO A GRANDES PROYECTOS DE INFRAESTRUCTURA DE TRANSPORTE</t>
  </si>
  <si>
    <t>ASESORÍA Y APOYO PARA DISEÑAR UN MODELO DE VIGILANCIA PREVENTIVA  BASADO EN RIESGOS APLICADO A  PROGRAMAS Y PROYECTOS PARA LA RED VIAL SECUNDARIA Y TERCIARIA</t>
  </si>
  <si>
    <t>FORTALECIMIENTO DE LAS CAPACIDADES TÉCNICAS DE LOS FUNCIONARIOS DE LA PGN EN EL MANEJO DE  HERRAMIENTAS TECNOLÓGICAS DE APOYO A LA ARQUITECTURA EMPRESARIAL</t>
  </si>
  <si>
    <t>I106</t>
  </si>
  <si>
    <t>I107</t>
  </si>
  <si>
    <t>I108</t>
  </si>
  <si>
    <t>I109</t>
  </si>
  <si>
    <t>Arrendamiento de un inmueble para la Regional, Judiciales y Regalías en la ciudad de Riohacha - Guajira</t>
  </si>
  <si>
    <t>40101701  72101511
72151207</t>
  </si>
  <si>
    <t>si</t>
  </si>
  <si>
    <t>I110</t>
  </si>
  <si>
    <t>solicitadas</t>
  </si>
  <si>
    <t>SOLICITADAS</t>
  </si>
  <si>
    <t xml:space="preserve">42132200 - 46182000 - 53131608 - 53131626 </t>
  </si>
  <si>
    <t>ADQUISICIÓN DE INSUMOS A TRAVÉS DEL INSTRUMENTO DE AGREGACIÓN DE DEMANDA EMERGENCIA COVID-19, PARA LA PROCURADURÍA GENERAL DE LA NACIÓN</t>
  </si>
  <si>
    <t xml:space="preserve">Liliana Paola Pineda, Coordinadora Grupo Contratacion </t>
  </si>
  <si>
    <t>ASESORÍA Y APOYO PARA EL DISEÑO Y APLICACIÓN DE INSTRUMENTOS METODOLÓGICOS QUE PERMITAN UNIFICAR CRITERIOS ACERCA DEL ROL DE LOS PROCURADORES JUDICIALES PENALES EN EL ÁMBITO DE LA GESTIÓN DE INTERVENCIÓN DE LA PGN</t>
  </si>
  <si>
    <t>I111</t>
  </si>
  <si>
    <t>DISEÑO Y APLICACIÓN DE UN OBSERVATORIO DE TRANSPARENCIA PARA EL ANÁLISIS DE LA ENTREGA DE AYUDAS DEL GOBIERNO A LA POBLACIÓN VULNERABLE EN EL MARCO DE LA EMERGENCIA SANITARIA</t>
  </si>
  <si>
    <t>I112</t>
  </si>
  <si>
    <t>PRESTAR LOS SERVICIOS PROFESIONALES EN LA ELABORACIÓN DEL CONTENIDO, PLANEACIÓN Y DISEÑO QUE EL INSTITUTO DE ESTUDIOS DEL MINISTERIO PÚBLICO DEBE DESARROLLAR COMO SECRETARÍA TÉCNICA DEL PLAN DECENAL DEL MINISTERIO PÚBLICO.</t>
  </si>
  <si>
    <t>I113</t>
  </si>
  <si>
    <t>Contratar la prestación de servicios especializados para el tratamiento archivístico de series y subseries documentales que se requiera, almacenadas en el archivo central (Bogotá) de la Procuraduría General de la Nación-PGN</t>
  </si>
  <si>
    <t xml:space="preserve">Prestar por sus propios medios con plena autonomía técnica y administrativa servicios profesionales de apoyo a la Procuraduría Delegada para la Defensa del Patrimonio Público, la transparencia y la integridad, en el soporte técnico y coordinación de los procedimientos de soporte y seguimiento al Sistema ITA– Índice de Transparencia y Acceso a la Información y de auditoría de resultados 2019-2020. </t>
  </si>
  <si>
    <t>Inversión. Proyecto 2017011000167 Estrategia anticorrupción PGN</t>
  </si>
  <si>
    <t xml:space="preserve">Prestar por sus propios medios con plena autonomía técnica y administrativa servicios profesionales de apoyo a la Procuraduría Delegada para la Defensa del Patrimonio Público, la transparencia y la integridad, en el seguimiento del proceso de auditoría, el soporte escrito y telefónico al Sistema ITA– Índice de Transparencia y Acceso a la Información, y la realización de auditorías de los sujetos obligados 2019 – 2020. </t>
  </si>
  <si>
    <t xml:space="preserve">Prestar por sus propios medios con plena autonomía técnica y administrativa servicios profesionales de apoyo a la Procuraduría Delegada para la Defensa del Patrimonio Público, la transparencia y la integridad, en la realización de auditorías de los sujetos obligados 2019-2020, y dar soporte escrito y telefónico al Sistema ITA– Índice de Transparencia y Acceso a la Información. </t>
  </si>
  <si>
    <t xml:space="preserve">Se requiere la contratación de un profesional que por sus propios medios, con plena autonomía técnica y administrativa de apoyo a la Procuraduría Delegada para la Defensa del Patrimonio Público, la transparencia y la integridad, que realice la consolidación, homologación, estandarización y generación del cálculo del índice integral de legalidad - INTEGRA 2.0 (2019), a partir de las diferentes bases de datos de los sistemas de información y canales disponibles en el marco del proyecto de inversión  implementación de la estrategia anticorrupción de la Procuraduría General de la Nación a nivel nacional con BPIN 2017011000167. </t>
  </si>
  <si>
    <t>80111504
86111604
86101800</t>
  </si>
  <si>
    <t>80101500
86101705
80111621</t>
  </si>
  <si>
    <t>Se requiere desarrollar una metodología para la identificación temprana de redes y patrones de macro-corrupción en Colombia, con su respectiva implementación e instalación de las herramientas técnicas requeridas, en el marco del Proyecto de Inversión de Implementación de la Estrategia Anticorrupción de la Procuraduría General de la Nación a Nivel Nacional con BPIN 2017011000167.</t>
  </si>
  <si>
    <t>I114</t>
  </si>
  <si>
    <t>I115</t>
  </si>
  <si>
    <t>I116</t>
  </si>
  <si>
    <t>I117</t>
  </si>
  <si>
    <t>I118</t>
  </si>
  <si>
    <t>I119</t>
  </si>
  <si>
    <t xml:space="preserve"> PERMUTAR VEINTITRÉS (23) VEHÍCULOS DE PROPIEDAD DE LA PROCURADURÍA GENERAL DE LA NACIÓN DADOS DE BAJA A CAMBIO DE VEHÍCULOS NUEVOS CERO KILÓMETROS DE GAMA MEDIA TIPO SEDAN PARA EL USO DE LAS ACTIVIDADES MISIONALES Y ADMINISTRATIVAS DE LA ENTIDAD.</t>
  </si>
  <si>
    <t xml:space="preserve">Prestar por sus propios medios, con plena autonomía técnica y administrativa, servicios de apoyo a la gestión de la Oficina Jurídica en las actividades relacionadas con el registro, actualización y depuración de la información que reposa en la plataforma eKogui relacionada con la actividad litigiosa de la entidad, incluidas las conciliaciones prejudiciales, lo cual comprende las fases de levantamiento, conciliación y reporte de la información en la referida plataforma, para la consolidación del inventario real de procesos a cargo de la entidad. </t>
  </si>
  <si>
    <t>I120</t>
  </si>
  <si>
    <t>PRESTAR SERVICIOS DE APOYO A LA GESTIÓN DE LA ENTIDAD PARA EL DESARROLLO DE LAS ACTIVIDADES DE GESTIÓN DOCUMENTAL RELACIONADAS CON LA DIGITALIZACIÓN DEL ARCHIVO DEL PROCESO DE CALIFICACIÓN DE SERVICIOS CON BASE EN LOS LINEAMIENTOS DEL PROCESO DE GESTIÓN DOCUMENTAL, EN EL MARCO DEL PROYECTO DE INVERSIÓN DENOMINADO “MEJORAMIENTO DE LA GESTIÓN DOCUMENTAL Y DIGITALIZACIÓN DEL FONDO DOCUMENTAL DE LA PROCURADURIA GENERAL DE LA NACIÓN CON BPIN 2019011000091</t>
  </si>
  <si>
    <t>I121</t>
  </si>
  <si>
    <t>I122</t>
  </si>
  <si>
    <t>I123</t>
  </si>
  <si>
    <t>PRESTAR SERVICIOS DE APOYO A LA GESTIÓN DE LA ENTIDAD PARA EL DESARROLLO DE LAS ACTIVIDADES DE GESTIÓN DOCUMENTAL RELACIONADAS CON LA ORGANIZACIÓN DEL ARCHIVO DEL PROCESO DE CONTRATACIÓN ESTATAL CON BASE EN LA APLICACIÓN DE LAS TABLAS DE RETENCIÓN  DOCUMENTAL,  EN EL MARCO DEL PROYECTO DE INVERSIÓN DENOMINADO “MEJORAMIENTO DE LA GESTIÓN DOCUMENTAL Y DIGITALIZACIÓN DEL FONDO DOCUMENTAL DE LA PROCURADURIA GENERAL DE LA NACIÓN CON BPIN 2019011000091</t>
  </si>
  <si>
    <t>PRESTAR SERVICIOS PROFESIONALES PARA EL DESARROLLO DE LAS ACTIVIDADES DE GESTIÓN DOCUMENTAL RELACIONADAS CON LA ORGANIZACIÓN DEL ARCHIVO DEL PROCESO DE CONTRATACIÓN ESTATAL Y LA APLICACIÓN DE LAS TABLAS DE RETENCIÓN  DOCUMENTAL,  EN EL MARCO DEL PROYECTO DE INVERSIÓN DENOMINADO “MEJORAMIENTO DE LA GESTIÓN DOCUMENTAL Y DIGITALIZACIÓN DEL FONDO DOCUMENTAL DE LA PROCURADURIA GENERAL DE LA NACIÓN CON BPIN 2019011000091”.</t>
  </si>
  <si>
    <t>Servicio integral de aseo, cafeteria y fumigación REGION11 13 15 16</t>
  </si>
  <si>
    <t>80141706   80141601</t>
  </si>
  <si>
    <t>SELECCIONAR UN INTERMEDIARIO COMERCIAL PARA LLEVAR A CABO LA ENAJENACION DE BIENES MUEBLES OBSOLETOS, INSERVIBLES Y/O NO UTILIZABLES DE LA DE LA PROCURADURÍA GENERAL DE LA NACIÓN.</t>
  </si>
  <si>
    <t>24  meses</t>
  </si>
  <si>
    <t>Asesorar y apoyar la Gerencia del Programa de Fortalecimiento de la Gestión Institucional de la Procuraduría General de la Nación que se financia con recursos del Contrato de Préstamo BID 4443/OC-CO, en lo relacionado con la gestión de tecnología.</t>
  </si>
  <si>
    <t>orden de compra de servicio integral aseo y cafeteria Region  de cobertura No, 17- Vaupes</t>
  </si>
  <si>
    <t>10 MESES</t>
  </si>
  <si>
    <t>ORDEN DE COMPRA</t>
  </si>
  <si>
    <t>orden de compra de servicio integral aseo y cafeteria Region  de cobertura No, 14- CHOCO</t>
  </si>
  <si>
    <t>PRESTAR POR SUS PROPIOS MEDIOS, CON PLENA AUTONOMÍA TÉCNICA Y ADMINISTRATIVA, LOS SERVICIOS PROFESIONALES DE APOYO A LA PROCURADURÍA DELEGADA PARA EL MINISTERIO PÚBLICO EN ASUNTOS PENALES, PARA LA IMPLEMENTACIÓN DE ACCIONES DE MEJORA RELACIONADAS CON EL ANÁLISIS DE LA INFORMACIÓN QUE SE PROCESA EN CUMPLIMIENTO DE LA FUNCIÓN DE INTERVENCIÓN ASIGNADA A ESTA DEPENDENCIA, EN EL MARCO DEL PROYECTO DE INVERSIÓN DENOMINADO  “MEJORAMIENTO DE LA GESTIÓN INSTITUCIONAL DE LA PROCURADURÍA GENERAL DE LA NACIÓN A NIVEL NACIONAL” CON CÓDIGO BPIN 2018011000064.</t>
  </si>
  <si>
    <t xml:space="preserve">6 MESES </t>
  </si>
  <si>
    <t>I124</t>
  </si>
  <si>
    <t>Asesorar y apoyar las actividades de puesta en marcha de la Unidad de gestión de Información e Inteligencia de la PGN</t>
  </si>
  <si>
    <t>fortalecimiento de las acciones de transparencia e integridad que realiza la PGN hacia sujetos obligados y otros grupos de interés</t>
  </si>
  <si>
    <t>SCC- Selección basada en calificación de consultores</t>
  </si>
  <si>
    <t>Implementación del modelo de gestión de conocimiento de la PGN en lo relacionado con el fortalecimiento de herramientas y cultura digital</t>
  </si>
  <si>
    <t>septiembre</t>
  </si>
  <si>
    <t>I125</t>
  </si>
  <si>
    <t>I126</t>
  </si>
  <si>
    <t>I127</t>
  </si>
  <si>
    <t>octubre</t>
  </si>
  <si>
    <t>n/a</t>
  </si>
  <si>
    <t>AUNAR ESFUERZOS PARA ESTABLECER LAS BASES DE UNA MUTUA COOPERACIÓN ENTRE LA UNIVERSIDAD DE ANTIOQUIA -FACULTAD DE CIENCIAS SOCIALES Y HUMANAS- Y LA PROCURADURÍA GENERAL DE LA NACIÓN PARA DESARROLLAR PROYECTOS DE INVESTIGACIÓN, EN TEMAS ÉTNICOS, QUE SON DE COMPETENCIA DE LA PROCURADURÍA DELEGADA PARA ASUNTOS ÉTNICOS: SEGUIMIENTO A CAPÍTULO ÉTNICO DEL ACUERDO DE PAZ, TEMAS DE ENFOQUE ÉTNICO DE GÉNERO Y LO CONCERNIENTE A LOS DERECHOS DE LOS PUEBLOS ÉTNICOS.</t>
  </si>
  <si>
    <t>SERVICIOS DE APOYO A LA GESTIÓN DE LA ENTIDAD PARA EL DESARROLLO DE LAS ACTIVIDADES DE GESTIÓN DOCUMENTAL RELACIONADAS CON LA ORGANIZACIÓN DEL ARCHIVO DE GESTIÓN DEL GRUPO SIRI CON BASE EN LA APLICACIÓN DE LAS TABLAS DE RETENCIÓN  DOCUMENTAL, EN EL MARCO DEL PROYECTO DE INVERSIÓN DENOMINADO “MEJORAMIENTO DE LA GESTIÓN DOCUMENTAL Y DIGITALIZACIÓN DEL FONDO DOCUMENTAL DE LA PROCURADURIA GENERAL DE LA NACIÓN CON BPIN 2019011000091”.</t>
  </si>
  <si>
    <t>PRESTAR SERVICIOS PROFESIONALES PARA EL DESARROLLO DE LAS ACTIVIDADES DE GESTIÓN DOCUMENTAL RELACIONADAS CON LA ORGANIZACIÓN DEL ARCHIVO DE GESTIÓN DE LA PROCURADURIA PRIMERA DISTRITAL Y LA APLICACIÓN DE LAS TABLAS DE RETENCIÓN  DOCUMENTAL,  EN EL MARCO DEL PROYECTO DE INVERSIÓN DENOMINADO “MEJORAMIENTO DE LA GESTIÓN DOCUMENTAL Y DIGITALIZACIÓN DEL FONDO DOCUMENTAL DE LA PROCURADURIA GENERAL DE LA NACIÓN CON BPIN 2019011000091”.</t>
  </si>
  <si>
    <t>SERVICIOS DE APOYO A LA GESTIÓN DE LA ENTIDAD PARA EL DESARROLLO DE LAS ACTIVIDADES DE GESTIÓN DOCUMENTAL RELACIONADAS CON LA ORGANIZACIÓN DEL ARCHIVO DE GESTIÓN DE LA PROCURADURÍA PRIMERA DISTRITAL CON BASE EN LA APLICACIÓN DE LAS TABLAS DE RETENCIÓN  DOCUMENTAL, EN EL MARCO DEL PROYECTO DE INVERSIÓN DENOMINADO “MEJORAMIENTO DE LA GESTIÓN DOCUMENTAL Y DIGITALIZACIÓN DEL FONDO DOCUMENTAL DE LA PROCURADURIA GENERAL DE LA NACIÓN CON BPIN 2019011000091”.</t>
  </si>
  <si>
    <t>I128</t>
  </si>
  <si>
    <t>I129</t>
  </si>
  <si>
    <t>I130</t>
  </si>
  <si>
    <t>I131</t>
  </si>
  <si>
    <t>PRESTAR POR SUS PROPIOS MEDIOS, CON PLENA AUTONOMÍA TÉCNICA Y ADMINISTRATIVA LOS SERVICIOS PROFESIONALES DE SOPORTE A LA OFICINA DE PLANEACIÓN EN LOS DIFERENTES PROCESOS CONTRACTUALES QUE ADELANTE EL GRUPO DE APOYO TÉCNICO PARA LA VIGILANCIA INTEGRAL AL SISTEMA GENERAL DE REGALÍAS.</t>
  </si>
  <si>
    <t>R51</t>
  </si>
  <si>
    <t>Apoyar el desarrollo del modelo analítico relacionado con el Sistema De Vigilancia Superior a la Garantía de los Derechos de la Infancia, la Adolescencia y la Juventud.</t>
  </si>
  <si>
    <t xml:space="preserve">SELECCIONAR AL OFERENTE QUE REALICE LA CONSULTORÍA ESPECIALIZADA PARA EL  DESARROLLO DE UNA SOLUCIÓN INTEGRADA PARA EL PROCESO DE VIGILANCIA INTEGRAL DE LOS PROYECTOS FINANCIADOS CON RECURSOS DEL SISTEMA GENERAL DE REGALÍAS CON LA PARTICIPACIÓN CIUDADANA Y LAS FUNCIONES DEL GRUPO DE APOYO TÉCNICO PARA LA VIGILANCIA INTEGRAL DEL SISTEMA GENERAL DE REGALÍAS (GATVI SGR) </t>
  </si>
  <si>
    <t>R52</t>
  </si>
  <si>
    <t>Contratar los servicios profesionales especializados en auditorías y certificación de sistema de gestión de calidad con el fin de presentarnos ante el ente certificador para la evaluación del Sistema de Gestión de Calidad de la Procuraduría General de la Nación en la sede central, de acuerdo con los lineamientos establecidos en la norma técnica de calidad ISO 9001:2015.</t>
  </si>
  <si>
    <t>I132</t>
  </si>
  <si>
    <t>Prestar por sus propios medios, con plena autonomía técnica y administrativa servicios profesionales de apoyo a la oficina de planeación en las actividades para la presentación de la entidad ante el ente certificador del sistema de gestión de calidad bajo la norma iso 9001:2005 y ejecución de las auditorias de calidad, que contribuya al despliegue nacional del sistema de gestión de calidad, en el marco del proyecto de inversión "mejoramiento de la gestión institucional de la procuraduría general de la nación a nivel nacional" con bpin2018011000064.</t>
  </si>
  <si>
    <t>I133</t>
  </si>
  <si>
    <t>Implementación del modelo de gestión de conocimiento e innovación de la PGN en lo relacionado con fortalecimiento de  capacidades técnicas y definición de necesidades tecnológicas</t>
  </si>
  <si>
    <t>43233201</t>
  </si>
  <si>
    <t>SELECCIONAR AL OFERENTE QUE ENTREGUE A TÍTULO DE COMPRAVENTA A LA PROCURADURÍA GENERAL DE LA NACIÓN, LOS SIGUIENTES BIENES, INCLUÍDO SERVICIOS CONEXOS:
ÍTEM I: CERTIFICADOS FIRMA DIGITAL FUNCIÓN PÚBLICA CENTRALIZADA.
ÍTEM II: CERTIFICADO DIGITAL PERSONA JURÍDICA</t>
  </si>
  <si>
    <t>ADECUACIÓN DE ESPACIOS, DOTACIÓN DE MOBILIARIO Y AIRE ACONDICIONADO PARA LA IMPLEMENTACIÓN DE SALAS DE AUDIENCIA A NIVEL NACIONAL EN LA PROCURADURIA GENERAL DE LA NACIÓN.</t>
  </si>
  <si>
    <t xml:space="preserve"> 32101500 
39112300 
40101600 
42144000 
43201800 
43211700 
45111700 
52161500 
52161600 
56111513 
72101507 
72102900 
72153600</t>
  </si>
  <si>
    <t>Inversión. Proyecto 2019011000120fortalecimiento de la gestión y dirección del sector organismos de control</t>
  </si>
  <si>
    <t>Edgar Mauricio Casallas</t>
  </si>
  <si>
    <t>I134</t>
  </si>
  <si>
    <t>I135</t>
  </si>
  <si>
    <t>concurso de meritos</t>
  </si>
  <si>
    <t>SELECCIONAR AL CONTRATISTA QUE REALICE LA INTERVENTORIA INTEGRAL DEL CONTRATO  QUE TIENE POR OBJETO LA ADECUACIÓN DE ESPACIOS, DOTACIÓN DE MOBILIARIO Y AIRE ACONDICIONADO PARA LA IMPLEMENTACIÓN DE SALAS DE AUDIENCIA A NIVEL NACIONAL EN LA PROCURADURIA GENERAL DE LA NACIÓN.</t>
  </si>
  <si>
    <t>80101604 80101603 81101513</t>
  </si>
  <si>
    <t>orden de compra de servicio integral aseo y cafeteria Region  de cobertura No, 12- SAN ANDRES</t>
  </si>
  <si>
    <t>PRESTAR POR SUS PROPIOS MEDIOS CON PLENA AUTONOMÍA TÉCNICA Y ADMINISTRATIVA SERVICIOS PROFESIONALES A LA PROCURADURÍA DELEGADA PARA LA DEFENSA DE LOS DERECHOS DE LA INFANCIA, LA ADOLESCENCIA LA FAMILIA Y LAS MUJERES EN EL ANÁLISIS Y PRESENTACIÓN DE RESULTADOS DE LA VIGILANCIA SUPERIOR A LA GARANTÍA Y RESTABLECIMIENTO EFECTIVO DE LOS DERECHOS DE NIÑOS, NIÑAS Y ADOLESCENTES QUE SE ENCUENTRAN BAJO EL SISTEMA DE PROTECCIÓN DEL ESTADO.</t>
  </si>
  <si>
    <t>4meses</t>
  </si>
  <si>
    <t>I136</t>
  </si>
  <si>
    <t>Jose Lenin Galindo</t>
  </si>
  <si>
    <t>5 MESES</t>
  </si>
  <si>
    <t>SUMINISTRO, INSTALACIÓN Y PUESTA EN FUNCIONAMIENTO DE   SISTEMAS DE AIRE ACONDICIONADO TIPO MINI SPLIT Y DESMONTE DE LOS EXISTENTES EN LAS SEDES DE LA PROCURADURÍA GENERAL DE LA NACIÓN A NIVEL NACIONAL.</t>
  </si>
  <si>
    <r>
      <t xml:space="preserve">prestar por sus propios medios con plena autonomía técnica y administrativa servicios profesionales al grupo de apoyo técnico para la vigilancia integral al sistema general de regalías (SGR), </t>
    </r>
    <r>
      <rPr>
        <b/>
        <sz val="9"/>
        <rFont val="Arial"/>
        <family val="2"/>
      </rPr>
      <t>para la  ejecución, verificación</t>
    </r>
    <r>
      <rPr>
        <sz val="9"/>
        <rFont val="Arial"/>
        <family val="2"/>
      </rPr>
      <t xml:space="preserve"> de los procesos de la coordinación de los ejes de asuntos preventivos y disciplinarios a nivel regional conforme a la resolución 376 de 2019.</t>
    </r>
  </si>
  <si>
    <r>
      <t xml:space="preserve">prestar por sus propios medios con plena autonomía técnica y administrativa servicios profesionales al grupo de apoyo técnico para la vigilancia integral al sistema general de regalías (SGR), para la </t>
    </r>
    <r>
      <rPr>
        <b/>
        <sz val="9"/>
        <rFont val="Arial"/>
        <family val="2"/>
      </rPr>
      <t xml:space="preserve">ejecución, verificación y mejoramiento </t>
    </r>
    <r>
      <rPr>
        <sz val="9"/>
        <rFont val="Arial"/>
        <family val="2"/>
      </rPr>
      <t xml:space="preserve"> de los procesos de la coordinación de los ejes de asuntos preventivos y disciplinarios a nivel regional conforme a la resolución 376 de 2019.</t>
    </r>
  </si>
  <si>
    <t xml:space="preserve"> 80101601
80101602
80101604</t>
  </si>
  <si>
    <t xml:space="preserve">5 meses </t>
  </si>
  <si>
    <t>Fortalecimiento del sistema unificado del reporte y consulta de la información disciplinaria a Nivel Nacional BPIN 2020011000005</t>
  </si>
  <si>
    <t>80101601
80101602
80101604</t>
  </si>
  <si>
    <t>I137</t>
  </si>
  <si>
    <t>I138</t>
  </si>
  <si>
    <t>I139</t>
  </si>
  <si>
    <t>I140</t>
  </si>
  <si>
    <t>I141</t>
  </si>
  <si>
    <t>I142</t>
  </si>
  <si>
    <t>I143</t>
  </si>
  <si>
    <t>I144</t>
  </si>
  <si>
    <t>I145</t>
  </si>
  <si>
    <t>I146</t>
  </si>
  <si>
    <t>86101808</t>
  </si>
  <si>
    <t>CONTRATAR LA PRESTACIÓN DEL SERVICIO DE UN DIPLOMADO EN DERECHO DISCIPLINARIO CON ÉNFASIS EN ORALIDAD, PARA LA CAPACITACIÓN DE SERVIDORES DE LA PROCURADURÍA GENERAL DE LA NACIÓN Y PERSONEROS</t>
  </si>
  <si>
    <t>selección abreviada menor cuantia</t>
  </si>
  <si>
    <t>Jose Alirio Salinas Bustos                                                                                                                                                                                                    Secretario  General                                                                                                                                                                           Tel 5878750 ext. 10703</t>
  </si>
  <si>
    <t>I147</t>
  </si>
  <si>
    <t>CONTRATAR LA PRESTACIÓN DEL SERVICIO PARA CAPACITAR Y CERTIFICAR A LOS FUNCIONARIOS DE LA PROCURADURÍA DELEGADA PARA LA DEFENSA DEL PATRIMONIO PÚBLICO, LA TRANSPARENCIA Y LA INTEGRIDAD, EN COMPETENCIAS LABORALES, ORIENTADA EN EL ANÁLISIS, EVALUACIÓN Y ENFOQUE DE RIESGOS, QUE LE PERMITA A LA PROCURADURÍA GENERAL DE LA NACIÓN, LA EVALUACIÓN DE LOS MAPAS DE RIESGOS QUE DEBEN DISEÑAR LOS SUJETOS OBLIGADOS POR LAS LEYES 1474 DE 2011 Y 1712 DEL 2014, DENTRO DE SUS PLANES ANTICORRUPCIÓN, EN EL MARCO DEL PROYECTO DE INVERSIÓN DE IMPLEMENTACIÓN DE LA ESTRATEGIA ANTICORRUPCIÓN DE LA PROCURADURÍA GENERAL DE LA NACIÓN A NIVEL NACIONAL CON BPIN 2017011000167.</t>
  </si>
  <si>
    <t>Contratar los servicios para la implementación de una solución conceptual-metodológica y computacional para diseñar una estrategia masiva de seguimiento al cumplimiento de la Ley 1581 de 2012 de las entidades públicas que hacen tratamiento de Datos Personales, en el marco del proyecto de inversión de implementación de la estrategia anticorrupción de la Procuraduría General de la Nación a nivel nacional con BPIN 2017011000167.</t>
  </si>
  <si>
    <t>I148</t>
  </si>
  <si>
    <t>ASESORÍA Y APOYO PARA EL DISEÑO Y DESARROLLO DE LA ESTRATEGIA Y MATERIALES DE DIVULGACIÓN DE LOS RESULTADOS PGN 2017-2020 Y APORTES DEL PROGRAMA DE FORTALECIMIENTO A LA GESTIÓN INSTITUCIONAL</t>
  </si>
  <si>
    <t>CRÉDITO EXTERNO BID</t>
  </si>
  <si>
    <t>I149</t>
  </si>
  <si>
    <t>I150</t>
  </si>
  <si>
    <t>I151</t>
  </si>
  <si>
    <t>FORTALECIMIENTO DE CANALES DE ATENCIÓN CIUDADANA A TRAVÉS DE ADQUISICIÓN DE SOFTWARE PARA EL CENTRO DE CONTACTO DE LA PGN</t>
  </si>
  <si>
    <t>ASESORÍA Y APOYO A LA PGN EN LA IMPLEMENTACIÓN DEL MODELO ANALÍTICO PARA EL RASTREO AL INCREMENTO PATRIMONIAL INJUSTIFICADO, EN MATERIA PROCEDIMENTAL Y DE GESTIÓN DE FUENTES DE INFORMACIÓN</t>
  </si>
  <si>
    <t>Prestar por sus propios medios, con plena autonomía técnica y administrativa los servicios profesionales a la Oficina de Planeación de la Procuraduría General de la Nación como Líder del proyecto de inversión denominado “FORTALECIMIENTO DEL SISTEMA UNIFICADO DEL REPORTE Y CONSULTA DE LA INFORMACION DISCIPLINARIA A NIVEL NACIONAL SIM con BPIN 2020011000005”.</t>
  </si>
  <si>
    <t>Prestar por sus propios medios, con plena autonomía técnica y administrativa los servicios profesionales a la Oficina de Planeación de la Procuraduría General de la Nación como Experto Misional en las actividades de implementación y evolución del proyecto de inversión denominado “FORTALECIMIENTO DEL SISTEMA UNIFICADO DEL REPORTE Y CONSULTA DE LA INFORMACION DISCIPLINARIA A NIVEL NACIONAL SIM con BPIN 2020011000005”.</t>
  </si>
  <si>
    <t>Prestar por sus propios medios, con plena autonomía técnica y administrativa los servicios profesionales a la Oficina de Planeación de la Procuraduría General de la Nación en las actividades de implementación y evolución del proyecto de inversión “FORTALECIMIENTO DEL SISTEMA UNIFICADO DEL REPORTE Y CONSULTA DE LA INFORMACION DISCIPLINARIA A NIVEL NACIONAL SIM con BPIN 2020011000005”.</t>
  </si>
  <si>
    <t>Prestar por sus propios medios, con plena autonomía técnica y administrativa los servicios profesionales a la Oficina de Planeación de la Procuraduría General de la Nación en la realización de capacitaciones, comunicaciones, contenidos y herramientas de socialización en las actividades de implementación y evolución del proyecto de inversión denominado “FORTALECIMIENTO DEL SISTEMA UNIFICADO DEL REPORTE Y CONSULTA DE LA INFORMACION DISCIPLINARIA A NIVEL NACIONAL SIM con BPIN 2020011000005”.</t>
  </si>
  <si>
    <t>Prestar por sus propios medios, con plena autonomía técnica y administrativa los servicios profesionales a la Oficina de Planeación de la Procuraduría General de la Nación en la implementación de sistemas de información para apoyar en las actividades de implementación y evolución del proyecto de inversión denominado “FORTALECIMIENTO DEL SISTEMA UNIFICADO DEL REPORTE Y CONSULTA DE LA INFORMACION DISCIPLINARIA A NIVEL NACIONAL SIM con BPIN 2020011000005”.</t>
  </si>
  <si>
    <t>Prestar por sus propios medios, con plena autonomía técnica y administrativa los servicios profesionales a la Oficina de Planeación de la Procuraduría General de la Nación como Ingeniero de Servicios Tecnológicos para apoyar en las actividades de implementación y evolución del proyecto de inversión denominado “FORTALECIMIENTO DEL SISTEMA UNIFICADO DEL REPORTE Y CONSULTA DE LA INFORMACION DISCIPLINARIA A NIVEL NACIONAL SIM con BPIN 2020011000005”.</t>
  </si>
  <si>
    <t>Prestar por sus propios medios, con plena autonomía técnica y administrativa los servicios profesionales a la Oficina de Planeación de la Procuraduría General de la Nación en la implementación de sistemas de información y plataformas digitales para apoyar en las actividades de implementación y evolución del proyecto “FORTALECIMIENTO DEL SISTEMA UNIFICADO DEL REPORTE Y CONSULTA DE LA INFORMACION DISCIPLINARIA A NIVEL NACIONAL SIM con BPIN 2020011000005”.</t>
  </si>
  <si>
    <t>Prestar por sus propios medios, con plena autonomía técnica y administrativa los servicios profesionales a la Oficina de Planeación de la Procuraduría General de la Nación como Asesor transversal en las actividades de implementación del SIM Nacional en articulación con la Arquitectura Empresarial de la Entidad, apoyando desde el punto de vista técnico y conceptual la gestión para la coordinación de las actividades necesarias en el logro de los objetivos planteados por entidad en cada una de estas iniciativas.</t>
  </si>
  <si>
    <t>Prestar por sus propios medios, con plena autonomía técnica y administrativa los servicios profesionales a la Oficina de Planeación de la Procuraduría General de la Nación como Especialista Administrativo y Financiero para apoyar en las actividades de implementación y evolución del proyecto de inversión denominado “FORTALECIMIENTO DEL SISTEMA UNIFICADO DEL REPORTE Y CONSULTA DE LA INFORMACION DISCIPLINARIA A NIVEL NACIONAL SIM con BPIN 2020011000005</t>
  </si>
  <si>
    <t>Prestar por sus propios medios, con plena autonomía técnica y administrativa los servicios profesionales a la Oficina de Planeación de la Procuraduría General de la Nación como Asistente de gestión en las actividades de implementación del SIM Nacional en articulación con la Arquitectura Empresarial de la Entidad, apoyando desde el punto de vista administrativo la gestión para la coordinación de las actividades necesarias en el logro de los objetivos planteados por entidad en cada una de estas iniciativas.</t>
  </si>
  <si>
    <t>PRESTAR POR SUS PROPIOS MEDIOS, CON PLENA AUTONOMÍA TÉCNICA Y ADMINISTRATIVA, SERVICIOS PROFESIONALES A LA DIVISIÓN DE REGISTRO Y CONTROL Y CORRESPONDENCIA, PARA EL FORTALECIMIENTO Y APOYO A LA GESTIÓN DE ASIGNACIÓN DE COMPETENCIA FRENTE A LAS SOLICITUDES QUE INGRESAN A LA ENTIDAD A TRAVÉS DE LOS DIFERENTES CANALES DE ATENCIÓN A LA CIUDADANÍA, QUE CONTRIBUYA A IMPLEMENTAR LA MESA DE ATENCIÓN AL CIUDADANO EN EL MARCO DEL PROYECTO DE INVERSIÓN DENOMINADO “MEJORAMIENTO DE LA GESTIÓN INSTITUCIONAL DE LA PROCURADURÍA GENERAL DE LA NACIÓN A NIVEL NACIONAL CON CÓDIGO BPIN 2018011000064”.</t>
  </si>
  <si>
    <t>contratacion directa</t>
  </si>
  <si>
    <t>I152</t>
  </si>
  <si>
    <t xml:space="preserve">40101700   72101500    72121100 </t>
  </si>
  <si>
    <t>REALIZAR OBRAS DE ADECUACIÓN DE LA INFRAESTRUCTURA FÍSICA Y ADQUISICIÓN E INSTALACIÓN DE SISTEMAS DE AIRE ACONDICIONADO, ASOCIADOS A LA IMPLEMENTACIÓN DE SALAS DE AUDIENCIA Y CONFERENCIA DE LA PROCURADURÍA GENERAL DE LA NACIÓN A NIVEL NACIONAL</t>
  </si>
  <si>
    <t>Inversión. Proyecto 2019011000120fortalecimiento de la gestión y dirección del sector organismos
de control</t>
  </si>
  <si>
    <t>I153</t>
  </si>
  <si>
    <t>I154</t>
  </si>
  <si>
    <t>SELECCIONAR AL CONTRATISTA QUE REALICE LA INTERVENTORIA INTEGRAL DEL CONTRATO  QUE TIENE POR OBJETO REALIZAR OBRAS DE ADECUACIÓN DE LA INFRAESTRUCTURA FÍSICA Y ADQUISICIÓN E INSTALACIÓN DE SISTEMAS DE AIRE ACONDICIONADO, ASOCIADOS A LA IMPLEMENTACIÓN DE SALAS DE AUDIENCIA Y CONFERENCIA DE LA PROCURADURÍA GENERAL DE LA NACIÓN A NIVEL NACIONAL</t>
  </si>
  <si>
    <t xml:space="preserve">80101604 80101603 </t>
  </si>
  <si>
    <t>ADQUISICIÓN DE LA GARANTÍA Y LOS SERVICIOS CONEXOS DEL SISTEMA SIGDEA PARA LA PROCURADURIA GENERAL DE NACIÓN</t>
  </si>
  <si>
    <t>Prestar por sus propios medios con plena autonomía técnica y administrativa servicios profesionales de apoyo a la Oficina de Sistemas para la definición de lineamientos estratégicos y gerenciales que permitan la articulación entre PGN y el Consejo de Estado de la función de la conciliación administrativa a través de las plataformas tecnológicas de inter-operabilidad seleccionadas por las respectivas instituciones.</t>
  </si>
  <si>
    <t>Prestar por sus propios medios con plena autonomía técnica y administrativa servicios profesionales de apoyo a la oficina de sistemas a fin de aportar los insumos técnicos y operativos necesarios para facilitar la inter-operabilidad de las plataformas tecnológicas seleccionadas por las plataformas digitales de PGN y el Consejo de Estado, a través de la evaluación desde el punto de vista técnico y operativo de sus actividades de gestión documental, y del modelamiento y optimización de los procesos asociados a la función de conciliación administrativa desde la misma perspectiva.</t>
  </si>
  <si>
    <t xml:space="preserve"> Prestar por sus propios medios con plena autonomía técnica y administrativa servicios profesionales de apoyo a la oficina de sistemas a fin de aportar los insumos jurídicos y funcionales necesarios para facilitar la inter-operabilidad de las plataformas tecnológicas seleccionadas por las plataformas digitales de PGN y el Consejo de Estado, a través de la evaluación desde el punto de vista jurídico y funcional de sus actividades de gestión documental, y del modelamiento y optimización de los procesos asociados a la función de conciliación administrativa desde la misma perspectiva.</t>
  </si>
  <si>
    <t xml:space="preserve">4 meses </t>
  </si>
  <si>
    <t>I155</t>
  </si>
  <si>
    <t>I156</t>
  </si>
  <si>
    <t>I157</t>
  </si>
  <si>
    <t>I158</t>
  </si>
  <si>
    <t xml:space="preserve">CONSULTORÍA PARA APOYAR LA FORMULACIÓN DEL PLAN DECENAL DEL MINISTERIO PÚBLICO (2021-2031), CON PROCESOS DE COLABORACIÓN, TRANSPARENCIA, PARTICIPACIÓN CIUDADANA E INNOVACIÓN PÚBLICA QUE FOMENTEN LA ARTICULACIÓN INTERINSTITUCIONAL, EFICIENCIA, EFICACIA Y MODERNIZACIÓN DEL MINISTERIO PÚBLICO EN EL MARCO DEL PROYECTO DE INVERSIÓN “MEJORAMIENTO DE LA GESTIÓN INSTITUCIONAL DE LA PROCURADURÍA GENEAL DE LA NACIÓN A NIVEL NACIONAL CON BPIN 2018011000064” </t>
  </si>
  <si>
    <t>CONCURSO DE MERITOS</t>
  </si>
  <si>
    <t>I159</t>
  </si>
  <si>
    <t>Prestar por sus propios medios, con plena autonomía técnica y administrativa los servicios profesionales al Grupo de Apoyo Técnico para la Vigilancia Integral al Sistema General de Regalías para apoyar los procesos de elaboración de los componentes de análisis de patrones sobre datos y archivos, de acuerdo a los requerimientos de la Procuraduría General de la Nación.</t>
  </si>
  <si>
    <t>Prestar por sus propios medios, con plena autonomía técnica y administrativa los servicios profesionales al Grupo de Apoyo Técnico para la Vigilancia Integral al Sistema General de Regalías para apoyar los procesos de elaboración de ajustes a requerimientos y elaboración de pruebas de calidad, de acuerdo a los requerimientos de la Procuraduría General de la Nación.</t>
  </si>
  <si>
    <t>“Prestar por sus propios medios, con plena autonomía técnica y administrativa los servicios profesionales al Grupo de Apoyo Técnico para la Vigilancia Integral al Sistema General de Regalías para apoyar los procesos de elaboración de los componentes requeridos para web y móvil “Portal Ciudadano”, de acuerdo a los requerimientos de la Procuraduría General de la Nación.</t>
  </si>
  <si>
    <t>Prestar por sus propios medios, con plena autonomía técnica y administrativa los servicios profesionales al Grupo de Apoyo Técnico para la Vigilancia Integral al Sistema General de Regalías para apoyar los procesos de elaboración de los componentes requeridos para web “Front Principal”, de acuerdo a los requerimientos de la Procuraduría General de la Nación.</t>
  </si>
  <si>
    <t>Prestar por sus propios medios, con plena autonomía técnica y administrativa los servicios profesionales al Grupo de Apoyo Técnico para la Vigilancia Integral al Sistema General de Regalías para apoyar los procesos de elaboración de los componentes requeridos para web “módulo de motivos”, de acuerdo a los requerimientos de la Procuraduría General de la Nación.</t>
  </si>
  <si>
    <t>Prestar por sus propios medios, con plena autonomía técnica y administrativa los servicios profesionales al Grupo de Apoyo Técnico para la Vigilancia Integral al Sistema General de Regalías para apoyar los procesos de elaboración de los componentes requeridos para web “módulo de casos”, de acuerdo a los requerimientos de la Procuraduría General de la Nación.</t>
  </si>
  <si>
    <t>Prestar por sus propios medios, con plena autonomía técnica y administrativa los servicios profesionales al Grupo de Apoyo Técnico para la Vigilancia Integral al Sistema General de Regalías para apoyar los procesos de elaboración de los componentes requeridos para web “módulo de visitas, comités y reportes”, de acuerdo a los requerimientos de la Procuraduría General de la Nación</t>
  </si>
  <si>
    <t>Prestar por sus propios medios, con plena autonomía técnica y administrativa los servicios profesionales al Grupo de Apoyo Técnico para la Vigilancia Integral al Sistema General de Regalías para apoyar los procesos de elaboración de los componentes requeridos para la integración del sistema integrado con los sistemas misionales SIGDEA Y SIM, de acuerdo a los requerimientos de la Procuraduría General de la Nación.</t>
  </si>
  <si>
    <t>80101504 80101507</t>
  </si>
  <si>
    <t xml:space="preserve">Agosto </t>
  </si>
  <si>
    <t xml:space="preserve">Contratación Directa </t>
  </si>
  <si>
    <t>I160</t>
  </si>
  <si>
    <t>R53</t>
  </si>
  <si>
    <t>R54</t>
  </si>
  <si>
    <t>R55</t>
  </si>
  <si>
    <t>R56</t>
  </si>
  <si>
    <t>R57</t>
  </si>
  <si>
    <t>R58</t>
  </si>
  <si>
    <t>R59</t>
  </si>
  <si>
    <t>R60</t>
  </si>
  <si>
    <t>CONTRATAR LA COMPRAVENTA DE UN EQUIPO PARA PRODUCCIONES MULTICÁMARA PARA STREAMING DE VIDEO Y UN CONVERTIDOR DE SEÑAL PARA TRANSFERENCIA DE VIDEO DE CÁMARA A COMPUTADORA CON DESTINO A LA OFICINA DE PRENSA DE LA PROCURADURÍA GENERAL DE LA NACIÓN</t>
  </si>
  <si>
    <t xml:space="preserve"> 45111823
52161541
45121610</t>
  </si>
  <si>
    <t xml:space="preserve"> ACTUALIZACION PLATAFORMA TECNOLOGICA DE LA PGN </t>
  </si>
  <si>
    <t xml:space="preserve">1  meses </t>
  </si>
  <si>
    <t>Prestar por sus propios medios, con plena autonomía técnica y administrativa, servicios de apoyo a la gestión de la Oficina Jurídica en las actividades relacionadas con la optimización del trámite a las acciones de tutela presentadas en contra de la entidad, logrando que las mismas se contesten en el tiempo establecido por el despacho judicial y bajo los lineamientos señalados por el Grupo de Defensa, contribuyendo así a mejorar la mesa de atención al ciudadano en aquellos asuntos donde se vincula a la entidad como sujeto pasivo o tercero interviniente con presunto interés en  controversias de tipo constitucional, lo cual comprende un diagnóstico y el levantamiento de un procedimiento</t>
  </si>
  <si>
    <t>I161</t>
  </si>
  <si>
    <t>SUMINISTRO E INSTALACIÓN DE LOS CENTROS DE CABLEADO ESTRUCTURADO ESTILO MICRO DATACENTER CON UPS Y AIRE, REDES DE DATOS Y REDES ELÉCTRICAS REGULADAS EN SEDES NACIONALES DE LA PROCURADURÍA GENERAL DE LA NACIÓN.</t>
  </si>
  <si>
    <t>CP - Comparación de precios</t>
  </si>
  <si>
    <t>I162</t>
  </si>
  <si>
    <t>PRESTAR POR SUS PROPIOS MEDIOS CON PLENA AUTONOMÍA TÉCNICA Y ADMINISTRATIVA SERVICIOS PROFESIONALES DE APOYO A LA GESTIÓN, A LA OFICINA DE PLANEACIÓN EN EL ANÁLISIS ESTADÍSTICO DE LA INFORMACIÓN RELACIONADA CON EL SEGUIMIENTO DE LA PANDEMIA COVID-19 EN EL MARCO DEL PROYECTO DE INVERSIÓN DENOMINADO “MEJORAMIENTO DE LA GESTIÓN INSTITUCIONAL DE LA PROCURADURÍA GENERAL DE LA NACIÓN A NIVEL NACIONAL” CON BPIN 2018011000064</t>
  </si>
  <si>
    <t>I163</t>
  </si>
  <si>
    <t>CONTRATAR LA COMPRAVENTA DE LAS GARANTÍAS EXTENDIDAS, EL SOPORTE TÉCNICO Y SERVICIOS CONEXOS DE LOS COMPONENTES DEL CENTRO DE PROCESAMIENTO DE DATOS DE LA PROCURADURÍA GENERAL DE LA NACIÓN</t>
  </si>
  <si>
    <t>PRESTAR POR SUS PROPIOS MEDIOS, CON PLENA AUTONOMÍA TÉCNICA Y ADMINISTRATIVA LOS SERVICIOS PROFESIONALES AL GRUPO DE APOYO TÉCNICO PARA LA VIGILANCIA INTEGRAL AL SISTEMA DE GENERAL DE REGALÍAS, EN LA COORDINACIÓN DE LOS ASUNTOS LEGISLATIVOS Y DE LA  GESTIÓN DE RIESGOS PARA LA IMPLEMENTACIÓN, PUESTA EN MARCHA Y DESARROLLO DEL MODELO DE VIGILANCIA INTEGRAL AL SISTEMA GENERAL DE REGALÍAS CONFORME A LA RESOLUCIÓN 376 DE 2019.</t>
  </si>
  <si>
    <t>R61</t>
  </si>
  <si>
    <t>PRESTAR POR SUS PROPIOS MEDIOS, CON PLENA AUTONOMÍA TÉCNICA Y ADMINISTRATIVA, SERVICIOS PROFESIONALES A LA VICEPROCURADURÍA GENERAL DE LA NACIÓN EN LA ASESORÍA, GESTIÓN Y APOYO AL DESARROLLO DE LAS ACTIVIDADES ARA LA PUESTA EN MARCHA DE LA UNIDAD DE GESTIÓN DE INFORMACIÓN E INTELIGENCIA DE LA PROCURADURÍA GENERAL DE LA NACIÓN EN EL MARCO DEL PROYECTO DE INVERSIÓN DENOMINADO “MEJORAMIENTO DE LA GESTIÓN INSTITUCIONAL DE LA PROCURADURÍA GENERAL DE LA NACIÓN A NIVEL NACIONAL” CON BPIN 2018011000064</t>
  </si>
  <si>
    <t>I164</t>
  </si>
  <si>
    <t xml:space="preserve">48 MESES </t>
  </si>
  <si>
    <t>CONVENIO INTERADMINISTRATIVODE COOPERACIÓN</t>
  </si>
  <si>
    <t>I165</t>
  </si>
  <si>
    <t xml:space="preserve">    AUNAR ESFUERZOS PARA QUE EN EL AMBITO DE SUS COMPETENCIAS, SE ADELANTEN ACIONES  Y GENEREN ESPACIOS DE COOPERACION, ACCESO E INTERCAMBIO  DE INFORMACION, EN LA  LUCHA ANTICORRUPCION.</t>
  </si>
  <si>
    <t>REALIZAR LA INTERVENTORÍA TECNICA, ADMINISTRATIVA, FINANCIERA, CONTABLE Y JURÍDICA AL CONTRATO QUE RESULTE DEL PROCESO DE LICITACIÓN PÚBLICA No. 003 DEL 2020 DE LA PROCURADURÍA GENERAL DE LA NACIÒN</t>
  </si>
  <si>
    <t>Inversión. Proyecto 2019011000120fortalecimiento de la gestión y dirección del sector organismos</t>
  </si>
  <si>
    <t>I166</t>
  </si>
  <si>
    <t>Prestar por sus propios medios, con plena autonomía técnica y administrativa, los servicios Profesionales de apoyo a la Procuraduría Delegada para Asuntos Civiles y Laborales para diseño de una estrategía integral interinstitucional para gestionar la recuperación de los bienes de uso público indebidamente ocupados en los espacios marino-costeros, más específicamente en las playas y terrenos de bajamar, con el fin de dar  cumplimiento a la línea de Acción 4.1 del Plan de Acción y Seguimiento del Conpes 3990 “Colombia Bioceánica Sostenible 2030”.</t>
  </si>
  <si>
    <t xml:space="preserve">nversión. Proyecto 2018011000064 - Mejoramiento de la Gestión Institucional </t>
  </si>
  <si>
    <t>I167</t>
  </si>
  <si>
    <t>PRESTAR SERVICIOS DE APOYO A LA GESTIÓN PARA EL DESARROLLO DE LAS ACTIVIDADES DE GESTIÓN DOCUMENTAL RELACIONADAS CON LA APLICACIÓN DE LAS TABLAS DE RETENCIÓN DOCUMENTAL Y/O TABLAS DE VALORACION DOCUMENTAL EN EL ARCHIVO CENTRAL BOGOTÁ, CON BASE EN LOS LINEAMIENTOS DEL PROCESO DE GESTIÓN DOCUMENTAL, EN EL MARCO DEL PROYECTO DE INVERSIÓN DENOMINADO “MEJORAMIENTO DE LA GESTIÓN INSTITUCIONAL DE LA PROCURADURÍA GENERAL DE LA NACIÓN A NIVEL NACIONAL  CON BPIN 2018011000064</t>
  </si>
  <si>
    <t>I168</t>
  </si>
  <si>
    <t>ADQUISICIÓN DE ELEMENTOS DE PROTECCIÓN PERSONAL PARA LOS FUNCIONARIOS DE LA PROCURADURÍA GENERAL DE LA NACIÓN</t>
  </si>
  <si>
    <t>Selección Abreviada de Menor Cuantía</t>
  </si>
  <si>
    <t>ADQUISICION, RECARGA Y MANTENIMIENTO DE EXTINTORES DE FUEGO PARA LA PROCURADURIA GENERAL DE LA NACION A NIVEL NACIONAL</t>
  </si>
  <si>
    <t>selección abreviada</t>
  </si>
  <si>
    <t>PRESTAR POR SUS PROPIOS MEDIOS, CON PLENA AUTONOMÍA TÉCNICA Y ADMINISTRATIVA, LOS SERVICIOS PROFESIONALES DE APOYO A LA PROCURADURÍA DELEGADA PARA ASUNTOS CIVILES Y LABORALES PARA ELABORAR UN MANUAL DE LINEAMIENTOS JURÍDICOS Y TÉCNICOS PARA LA ORIENTACIÓN Y FORTALECIMIENTO DE LA INTERVENCIÓN JUDICIAL ANTE LA JUSTICIA CIVIL Y COMERCIAL EN EL MARCO DEL PROYECTO "MEJORAMIENTO DE LA GESTIÓN INSTITUCIONAL DE LA PROCURADURÍA GENERAL DE LA NACIÓN A NIVEL NACIONAL BPIN 2018011000064".</t>
  </si>
  <si>
    <t>I169</t>
  </si>
  <si>
    <t>PRESTAR POR SUS PROPIOS MEDIOS, CON PLENA AUTONOMÍA TÉCNICA Y ADMINISTRATIVA, SERVICIOS PROFESIONALES A LA VICEPROCURADURÍA GENERAL DE LA NACIÓN EN LA ASESORÍA, GESTIÓN Y APOYO AL DESARROLLO DE LAS ACTIVIDADES PARA LA PUESTA EN MARCHA DE LA UNIDAD DE GESTIÓN DE INFORMACIÓN E INTELIGENCIA DE LA PROCURADURÍA GENERAL DE LA NACIÓN EN EL MARCO DEL PROYECTO DE INVERSIÓN DENOMINADO “MEJORAMIENTO DE LA GESTIÓN INSTITUCIONAL DE LA PROCURADURÍA GENERAL DE LA NACIÓN A NIVEL NACIONAL” CON BPIN 2018011000064.</t>
  </si>
  <si>
    <t>I170</t>
  </si>
  <si>
    <t>I171</t>
  </si>
  <si>
    <t>IMPLEMENTACIÓN DE LOS FLUJOS DE TRABAJO Y DE LOS SERVICIOS DE INTEGRACIÓN E INTEROPERABILIDAD QUE PERMITAN HABILITAR EL SISTEMA DE INFORMACIÓN MISIONAL NACIONAL DE LA PROCURADURIA GENERAL DE LA NACIÓN (SIM-NACIONAL) A TRAVES DE LA ADQUISICIÓN DEL LICENCIAMIENTO DE UNA PLATAFORMA BPMS (BUSINESS PROCESS MANAGEMENT SUITE) Y SERVICIOS CONEXOS</t>
  </si>
  <si>
    <t xml:space="preserve">Septiembre </t>
  </si>
  <si>
    <t>LICITACIÓN PÚBLICA</t>
  </si>
  <si>
    <t>81111800
81112000
81112100
81112400
81112500</t>
  </si>
  <si>
    <t>81112101
83111602
83112304</t>
  </si>
  <si>
    <t>83111500
81111800</t>
  </si>
  <si>
    <t>CONTRATAR LA PRESTACIÓN DE LOS SERVICIOS DE NUBE PRIVADA PARA EL SIM NACIONAL DE LA PGN AL AMPARO DEL ACUERDO MARCO EN LA TIENDA VIRTUAL DEL ESTADO COLOMBIANO</t>
  </si>
  <si>
    <t>CONTRATAR LA PRESTACIÓN DE LOS SERVICIOS DE CONECTIVIDAD PARA EL SIM NACIONAL DE LA PGN AL AMPARO DEL ACUERDO MARCO DE PRECIOS EN LA TIENDA VIRTUAL DEL ESTADO</t>
  </si>
  <si>
    <t xml:space="preserve">ADQUIRIR LOS SERVICIOS BPO DE MESA DE AYUDA PARA EL SIM NACIONAL DE LA PGN, CON COBERTURA A NIVEL NACIONAL, MEDIANTE ACUERDO MARCO EN LA TIENDA VIRTUAL DEL ESTADO </t>
  </si>
  <si>
    <t>CONTRATAR LOS SERVICIOS DE NUBE PÚBLICA PARA EL SIM NACIONAL DE LA PGN AL AMPARO DEL ACUERDO MARCO EN LA TIENDA VIRTUAL DEL ESTADO</t>
  </si>
  <si>
    <t xml:space="preserve">ADQUIRIR LOS SERVICIOS BPO DE CENTRO DE CONTACTO PARA EL SIM NACIONAL DE LA PGN, CON COBERTURA A NIVEL NACIONAL, MEDIANTE ACUERDO MARCO EN LA TIENDA VIRTUAL DEL ESTADO </t>
  </si>
  <si>
    <t>PRESTAR POR SUS PROPIOS MEDIOS, CON PLENA AUTONOMÍA TÉCNICA Y ADMINISTRATIVA LOS SERVICIOS PROFESIONALES A LA OFICINA DE PLANEACIÓN DE LA PROCURADURÍA GENERAL DE LA NACIÓN COMO DISEÑADOR INSTRUCCIONAL DE RECURSOS EDUCATIVOS DIGITALES QUE COMPONEN EL SISTEMA DE INFORMACIÓN MISIONAL DE LA PROCURADURÍA GENERAL DE LA NACIÓN DEL PROYECTO DE INVERSIÓN DENOMINADO “FORTALECIMIENTO DEL SISTEMA UNIFICADO DEL REPORTE Y CONSULTA DE LA INFORMACIÓN DISCIPLINARIA A NIVEL NACIONAL CON BPIN 2020011000005”.</t>
  </si>
  <si>
    <t>PRESTAR POR SUS PROPIOS MEDIOS, CON PLENA AUTONOMÍA TÉCNICA Y ADMINISTRATIVA LOS SERVICIOS PROFESIONALES A LA OFICINA DE PLANEACIÓN DE LA PROCURADURÍA GENERAL DE LA NACIÓN COMO DISEÑADOR GRÁFICO PARA LA CREACIÓN, REVISIÓN Y AJUSTE DE LOS OBJETOS VIRTUALES DE APRENDIZAJE, RECURSOS DIDÁCTICOS, UNIDADES DIDÁCTICAS Y DEMÁS MATERIAL GRÁFICO REQUERIDO PARA EL DESARROLLO EN EL SISTEMA DE INFORMACIÓN MISIONAL DE LA PROCURADURÍA GENERAL DE LA NACIÓN  DEL PROYECTO DE INVERSIÓN DENOMINADO “FORTALECIMIENTO DEL SISTEMA UNIFICADO DEL REPORTE Y CONSULTA DE LA INFORMACIÓN DISCIPLINARIA A NIVEL NACIONAL CON BPIN 2020011000005”.</t>
  </si>
  <si>
    <t>PRESTAR POR SUS PROPIOS MEDIOS, CON PLENA AUTONOMÍA TÉCNICA Y ADMINISTRATIVA LOS SERVICIOS PROFESIONALES A LA OFICINA DE PLANEACIÓN DE LA PROCURADURÍA GENERAL DE LA NACIÓN PARA APOYAR EN LAS ACTIVIDADES DE PRODUCCIÓN DE LOS CONTENIDOS Y MATERIALES EN LOS FORMATOS WEB Y MULTIMEDIA DEFINIDOS EN LA ESTRATEGIA DE PRESENTACIÓN Y ENTREGA DE CONTENIDOS PARA CAPACITACIÓN DEL SIM NACIONAL DE LA ENTIDAD, EN EL PROYECTO DE INVERSIÓN DENOMINADO “FORTALECIMIENTO DEL SISTEMA UNIFICADO DEL REPORTE Y CONSULTA DE LA INFORMACIÓN DISCIPLINARIA A NIVEL NACIONAL CON BPIN 2020011000005”.</t>
  </si>
  <si>
    <t>Noviembre</t>
  </si>
  <si>
    <t xml:space="preserve">septiembre </t>
  </si>
  <si>
    <t>ACUERDO MARCO DE PRECIOS  NUBE PRIVADA</t>
  </si>
  <si>
    <t>ACUERDO MARCO DE PRECIOS  AMP CONECTIVIDAD</t>
  </si>
  <si>
    <t>ACUERDO MARCO DE PRECIOS  AMP CENTRO DE CONTACTO</t>
  </si>
  <si>
    <t>ACUERDO MARCO DE PRECIOS  AMP NUBE PÚBLICA</t>
  </si>
  <si>
    <t>ACUERDO MARCO DE PRECIOS  AMP Servicios de BPO</t>
  </si>
  <si>
    <t>I172</t>
  </si>
  <si>
    <t>I173</t>
  </si>
  <si>
    <t>I174</t>
  </si>
  <si>
    <t>I175</t>
  </si>
  <si>
    <t>I176</t>
  </si>
  <si>
    <t>I177</t>
  </si>
  <si>
    <t>I178</t>
  </si>
  <si>
    <t>I179</t>
  </si>
  <si>
    <t>I180</t>
  </si>
  <si>
    <t>noviembre</t>
  </si>
  <si>
    <t>Contratar a título de arriendo un inmueble con destino al funcionamiento de la Procuraduría 287 Judicial I Penal para asuntos penales en el municipio de Puerto Asís (Putumayo)</t>
  </si>
  <si>
    <t>21  meses</t>
  </si>
  <si>
    <t>FORTALECIMIENTO DE CAPACIDADES EN LA GESTIÓN Y ANALISIS DE INFORMACIÓN DE LA  PGN A TRAVÉS DE LA ADQUISICIÓN /SUSCRIPCIÓN DE LICENCIAS ABBYY FINEREADER PDF Y SERVICIOS CONEXOS</t>
  </si>
  <si>
    <t>FORTALECIMIENTO DE LA CAPACIDAD DE GESTIÓN Y ANÁLISIS  DE INFORMACIÓN EN LA PGN A TRAVÉS DE HERRAMIENTAS ANALÍTICAS Y DE INTELIGENCIA DE DATOS IBM I2 ANALYST'S NOTEBOOK , IBM I2 IBASE, SQL SERVER Y SERVICIOS CONEXOS</t>
  </si>
  <si>
    <t>ocrubre</t>
  </si>
  <si>
    <t>I181</t>
  </si>
  <si>
    <t>I182</t>
  </si>
  <si>
    <t>OCTUBRE</t>
  </si>
  <si>
    <t>ADQUISICIÓN E INSTALACIÓN DE MOBILIARIO PARA LAS SALAS DE AUDIENCIA Y CONFERENCIA DE LA PROCURADURÍA GENERAL DE LA NACIÓN A NIVEL NACIONAL.</t>
  </si>
  <si>
    <t>80101604 80101603 81101513-56111500-56101500-56101700-56112102-56112104</t>
  </si>
  <si>
    <t>I183</t>
  </si>
  <si>
    <t xml:space="preserve">PRESTAR POR SUS PROPIOS MEDIOS, CON PLENA AUTONOMÍA TÉCNICA Y ADMINISTRATIVA, SERVICIOS PROFESIONALES A LA VICEPROCURADURÍA GENERAL DE LA NACIÓN PARA LA GESTIÓN Y APOYO AL DESARROLLO DE LAS ACTIVIDADES PARA LA PUESTA EN MARCHA DE LA UNIDAD DE GESTIÓN DE INFORMACIÓN E INTELIGENCIA DE LA PROCURADURÍA GENERAL DE LA NACIÓN EN EL MARCO DEL PROYECTO DE INVERSIÓN DENOMINADO “MEJORAMIENTO DE LA GESTIÓN INSTITUCIONAL DE LA PROCURADURÍA GENERAL DE LA NACIÓN A NIVEL NACIONAL” CON BPIN 2018011000064 </t>
  </si>
  <si>
    <t>Recursos Propios</t>
  </si>
  <si>
    <t>diciembre</t>
  </si>
  <si>
    <t>Arrendamiento de un inmueble para la Procuraduría ante la Jurisdicción Especial para la Paz, Delegada para el seguimiento al acuerdo de paz en la ciudad de Bogotá D.C.</t>
  </si>
  <si>
    <t>43233204, 43232404, 43232701, 45111902, 43211502, 43222622, 43222625, 56111509, 72151605,  81112208</t>
  </si>
  <si>
    <t>CONTRATAR AL OFERENTE QUE ENTREGUE A TÍTULO DE COMPRAVENTA  LA AMPLIACION DEL SISTEMA DE SALAS DE AUDIENCIA Y CONFERENCIA DE LA PGN</t>
  </si>
  <si>
    <t xml:space="preserve">ADECUACIÓN Y DOTACIÓN DE LA INFRAESTRUCTURA FÍSICA ASOCIADA A LA IMPLEMENTACIÓN DE SALAS DE AUDIENCIA Y CONFERENCIA DE LA PROCURADURÍA </t>
  </si>
  <si>
    <t>I184</t>
  </si>
  <si>
    <t>CONTRATAR A TITULO DE ARRIENDO UN INMUEBLE CON DESTINO AL FUNCIONAMIENTO DE LAS PROCURADURÍAS 37, 133 Y 134 JUDICIAL II PENAL, LAS PROCURADURÍAS 229 Y 230 JUDICIAL I PENAL, LAS PROCURADURÍAS 33 Y 124 JUDICIAL II ADMINISTRATIVA, LAS PROCURADURÍAS 190 JUDICIAL I ADMINISTRATIVA, LA PROCURADURÍA 18 JUDICIAL II DE FAMILIA Y LA PROCURADURÍA 10 JUDICIAL II AMBIENTAL Y AGRARIA DE MONTERÍA - CÓRDOBA.</t>
  </si>
  <si>
    <t>APROBADAS</t>
  </si>
  <si>
    <t>CONTRATAR A TITULO DE ARRIENDO UN INMUEBLE CON DESTINO AL FUNCIONAMIENTO DE LA PROCURADURÍA PROVINCIAL Y PROCURADURÍA 284 JUDICIAL I PENAL DE OCAÑA – NORTE DE SANTANDER.</t>
  </si>
  <si>
    <t>CONTRATAR A TÍTULO DE ARRIENDO UN INMUEBLE CON DESTINO AL FUNCIONAMIENTO DE LAS PROCURADURÍAS JUDICIALES PENALES, JUDICIALES ADMINISTRATIVAS; JUDICIALES DE TRABAJO Y SEGURIDAD SOCIAL; JUDICIALES DE FAMILIA; JUDICIALES AGRARIAS Y JUDICIALES DE RESTITUCIÓN DE TIERRAS UBICADAS EN LA CIUDAD DE PASTO – NARIÑO.</t>
  </si>
  <si>
    <t>CONTRATAR A TÍTULO DE ARRIENDO UN INMUEBLE CON DESTINO AL FUNCIONAMIENTO DE PROCURADURÍA PROVINCIAL Y PROCURADURÍA 226 JUDICIAL I PENAL DE SANTANDER DE QUILICHAO (CAUCA).</t>
  </si>
  <si>
    <t>21 meses</t>
  </si>
  <si>
    <t>Arrendamiento de un inmueble para la Procuraduría 264 Judicial I Penal  en el municipio de Moniquirá - Boyacá</t>
  </si>
  <si>
    <t>luis fer</t>
  </si>
  <si>
    <t>s</t>
  </si>
  <si>
    <t xml:space="preserve">jose Lenin Galindo Oficina de Planeacion </t>
  </si>
  <si>
    <t>I185</t>
  </si>
  <si>
    <t>Prestar por sus propios medios, con plena autonomía técnica y administrativa los servicios profesionales a la Oficina de Planeación de la Procuraduría General de la Nación para apoyar el desarrollo de las acciones de capacitación  y las que impulsen el acceso, uso y aprovechamiento del SIM nacional de la entidad, en el proyecto de inversión denominado “fortalecimiento del sistema unificado del reporte y consulta de la información disciplinaria a nivel nacional con BPIN 2020011000005”.</t>
  </si>
  <si>
    <t>Octubre</t>
  </si>
  <si>
    <t>Dos meses (2)</t>
  </si>
  <si>
    <t>I186</t>
  </si>
  <si>
    <t>PRESTAR POR SUS PROPIOS MEDIOS, CON PLENA AUTONOMÍA TÉCNICA Y ADMINISTRATIVA LOS SERVICIOS PROFESIONALES EN EL TRÁMITE, SEGUIMIENTO Y CONTROL DE LA GESTIÓN CONTABLE, PRESUPUESTAL Y DE PAGADURÍA EN EL MARCO DE LA VIGILANCIA INTEGRAL AL SISTEMA GENERAL DE REGALÍAS.</t>
  </si>
  <si>
    <t>NOVIEMBRE</t>
  </si>
  <si>
    <t xml:space="preserve">contratación derecta </t>
  </si>
  <si>
    <t>R62</t>
  </si>
  <si>
    <t>PRESTAR POR SUS PROPIOS MEDIOS CON PLENA AUTONOMÍA TÉCNICA Y ADMINISTRATIVA SERVICIOS DE APOYO A LA GESTIÓN A LA DIVISIÓN DE REGISTRO Y CONTROL Y CORRESPONDENCIA, EN LAS ACTIVIDADES OPERATIVAS PARA EL FORTALECIMIENTO Y ORGANIZACIÓN DE LAS SOLICITUDES CIUDADANAS QUE SE RECIBEN A TRAVÉS DEL CANAL DE ATENCIÓN ESCRITO, QUE CONTRIBUYA A IMPLEMENTAR LA MESA DE ATENCIÓN AL CIUDADANO EN EL MARCO DEL PROYECTO DE INVERSIÓN DENOMINADO “MEJORAMIENTO DE LA GESTIÓN INSTITUCIONAL DE LA PROCURADURÍA GENERAL DE LA NACIÓN A NIVEL NACIONAL CON CÓDIGO BPIN 2018011000064”.</t>
  </si>
  <si>
    <t>Rendición de cuentas vigencia 2020</t>
  </si>
  <si>
    <t>Sonia Hazbleady Rodríguez Martínez</t>
  </si>
  <si>
    <t xml:space="preserve">Diciembre </t>
  </si>
  <si>
    <t xml:space="preserve">42182200
</t>
  </si>
  <si>
    <t>ADQUISICIÓN, INSTALACIÓN, CONFIGURACIÓN Y PUESTA EN FUNCIONAMIENTO DE TERMINALES LECTORAS DE ACCESO CON IDENTIFICACIÓN FACIAL Y TOMA AUTOMATIZADA DE TEMPERATURA DESTINADAS A ALGUNAS SEDES DE LA PROCURADURÍA GENERAL DE LA NACIÓN A NIVEL NACIONAL, COMO MECANISMO DE CONTROL Y PROTECCIÓN CON OCASIÓN DE LA EMERGENCIA SANITARIA GENERADA POR LA PANDEMIA COVID-19.</t>
  </si>
  <si>
    <t>nov</t>
  </si>
  <si>
    <t xml:space="preserve">1 mes </t>
  </si>
  <si>
    <t xml:space="preserve">Directa </t>
  </si>
  <si>
    <t xml:space="preserve">Recursos propios </t>
  </si>
  <si>
    <t>PRESTAR POR SUS PROPIOS MEDIOS, CON PLENA AUTONOMÍA TÉCNICA Y ADMINISTRATIVA LOS SERVICIOS PROFESIONALES AL GRUPO DE APOYO TÉCNICO PARA LA VIGILANCIA INTEGRAL AL SISTEMA DE GENERAL DE REGALÍAS (SGR), PARA LA PLANEACIÓN EJECUCIÓN VERIFICACIÓN Y MEJORAMIENTO DE LOS PROCESOS DE  LA COORDINACIÓN TECNICA  DE LOS EJES DE  ASUNTOS PREVENTIVOS  Y DISCIPLINARIOS  PARA LA IMPLEMENTACION , PUESTA EN MARCHA  Y DESARROLLO DEL MODELO DE VIGILANCIA  INTEGRAL AL SISTEMA GENERAL DE REGALIAS CONFORME A LA RESOLUCIÓN 376 DE 2019.</t>
  </si>
  <si>
    <t>PRESTAR POR SUS PROPIOS MEDIOS CON PLENA AUTONOMÍA TÉCNICA Y ADMINISTRATIVA LOS SERVICIOS PROFESIONALES AL GRUPO DE APOYO TÉCNICO PARA LA VIGILANCIA INTEGRAL AL SISTEMA DE GENERAL DE REGALÍAS, EN LA COORDINACIÓN JURÍDICA DE LOS EJES DE ASUNTOS DE LOS EJES DISCIPLINARIOS Y PREVENTIVOS PARA LA IMPLEMENTACIÓN, PUESTA EN MARCHA Y DESAROLLO DEL MODELO DE VIGILANCIA INTEGRAL AL SISTEMA GENERAL DE REGALÍAS CONFORME A LA RESOLUCIÓN 376 DE 2019.</t>
  </si>
  <si>
    <t>PRESTAR POR SUS PROPIOS MEDIOS CON PLENA AUTONOMÍA TÉCNICA Y ADMINISTRATIVA LOS SERVICIOS PROFESIONALES AL GRUPO DE APOYO TÉCNICO PARA LA VIGILANCIA INTEGRAL AL SISTEMA DE GENERAL DE REGALÍAS, EN LA COORDINACIÓN REGIONAL DE LOS EJES DE ASUNTOS DISCIPLINARIOS Y PREVENTIVOS  PARA LA IMPLEMENTACIÓN, PUESTA EN MARCHA Y DESAROLLO DEL MODELO DE VIGILANCIA INTEGRAL AL SISTEMA GENERAL DE REGALÍAS CONFORME A LA RESOLUCIÓN 376 DE 2019.</t>
  </si>
  <si>
    <t>PRESTAR POR SUS PROPIOS MEDIOS, CON PLENA AUTONOMIA TECNICA Y ADMINISTRATIVA LOS SERVICIOS PROFESIONALES AL GRUPO DE APOYO TÉCNICO PARA LA VILIGILANCIA INTEGRAL AL SISTEMA GENERAL DE REGALÍAS, EN LA COORDINACIÓN TECNOLOGICA DEL EJE PLATAFORMA DE INFORMACION, ADMINISTRACION DE RECURSOS  PARA LA IMPLEMENTACIÓN, PUESTA EN MARCHA Y DESAROLLO DEL MODELO DE VIGILANCIA INTEGRAL AL SISTEMA GENERAL DE REGALÍAS CONFORME A LA RESOLUCIÓN 376 DE 2019.</t>
  </si>
  <si>
    <t>PRESTAR POR SUS PROPIOS MEDIOS, CON PLENA AUTONOMÍA TÉCNICA Y ADMINISTRATIVA LOS SERVICIOS PROFESIONALES AL GRUPO DE APOYO TÉCNICO PARA LA VIGILANCIA INTEGRAL AL SISTEMA DE GENERAL DE REGALÍAS, COMO LIDER SUBREGIONAL DE LOS  EJES DE ASUNTOS PREVENTIVOS Y DISCIPLINARIOS PARA LA IMPLEMENTACIÓN, PUESTA EN MARCHA Y DESAROLLO DEL MODELO DE VIGILANCIA INTEGRAL AL SISTEMA GENERAL DE REGALÍAS CONFORME A LA RESOLUCIÓN 376 DE 2019.</t>
  </si>
  <si>
    <t>PRESTAR POR SUS PROPIOS MEDIOS, CON PLENA AUTONOMÍA TÉCNICA Y ADMINISTRATIVA LOS SERVICIOS PROFESIONALES AL GRUPO DE APOYO TÉCNICO PARA LA VIGILANCIA INTEGRAL AL SISTEMA GENERAL DE REGALÍAS , COMO LIDER DE SISTEMA DE GESTIÓN DE CALIDAD, PARA LA IMPLEMENTACIÓN, PUESTA EN MARCHA Y DESAROLLO DEL MODELO DE VIGILANCIA INTEGRAL AL SISTEMA GENERAL DE REGALÍAS CONFORME A LA RESOLUCIÓN 376 DE 2019.</t>
  </si>
  <si>
    <t xml:space="preserve">PRESTAR POR SUS PROPIOS MEDIOS, CON PLENA AUTONOMÍA TÉCNICA Y ADMINISTRATIVA LOS SERVICIOS PROFESIONALES COMO SOPORTE JURÍDICO DE COORDINACION GENERAL DEL GRUPO   DE APOYO TÉCNICO PARA LA VIGILANCIA INTEGRAL AL SISTEMA GENERAL DE REGALÍAS PARA LA IMPLEMENTACION, PUESTA EN MARCHA Y DESARROLLO DEL MODELO DE VIGILANCIA INTEGRAL AL SISTEMA GENERAL DE REGALIAS CONFORME A LA RESOLUCION  376 DE 2019
</t>
  </si>
  <si>
    <t xml:space="preserve">PRESTAR POR SUS PROPIOS MEDIOS CON PLENA AUTONOMIA TECNICA Y ADMINISTRATIVA SERVICIOS PROFESIONALES EN LA PLANEACIÓN, ESTRUCTURACIÓN, VERIFICACIÓN, SELECCIÓN, GESTIÓN, TRÁMITE, EJECUCIÓN, MEJORAMIENTO Y EVALUACIÓN DE LA ACTIVIDAD CONTRACTUAL DE LA PROCURADURÍA GENERAL DE LA NACIÓN EN EL MARCO DE LA VIGILANCIA INTEGRAL AL SISTEMA GENERAL DE REGALÍAS.  </t>
  </si>
  <si>
    <t xml:space="preserve">PRESTAR POR SUS PROPIOS MEDIOS, CON PLENA AUTONOMIA TECNICA Y ADMINISTRATIVA LOS SERVICIOS PROFESIONALES AL GRUPO DE APOYO TECNICO PARA LA VIGILANCIA INTEGRAL AL SISTEMA GENERAL COMO SOPORTE A LA COORDINACIÓN TÉCNOLOGICA DEL EJE PLATAFORMA DE INFORMACIÓN Y ADMINITRACIÓN DE RECURSOS DEL  GRUPO DE APOYO TECNICO PARA LA VIGILANCIA INTEGRAL AL SISTEMA GENERAL DE REGALIAS. </t>
  </si>
  <si>
    <t xml:space="preserve">PRESTAR POR SUS PROPIOS MEDIOS, CON PLENA AUTONOMIA TÉCNICA Y ADMINISTRATIVA LOS SERVICIOS PROFESIONALES AL GRUPO DE APOYO TECNICO PARA LA VIGILANCIA INTEGRAL AL SISTEMA GENERAL COMO SOPORTE  EN LA ADMINISTRACIÓN E INTEGRACIÓN DE BASES DE DATOS DE LA SOLUCION TECNOLOGICA PARA LA VIGILANCIA INTEGRAL AL SISTEMA GENERAL DE REGALIAS, EN EL EJE PLATAFORMA DE INFORMACION Y ADMINISTRACION DE RECURSOS.
</t>
  </si>
  <si>
    <t xml:space="preserve">PRESTAR POR SUS PROPIOS MEDIOS, CON PLENA AUTONOMIA TECNICA Y ADMINISTRATIVA LOS SERVICIOS PROFESIONALES AL GRUPO DE APOYO TECNICO PARA LA VIGILANCIA INTEGRAL AL SISTEMA GENERAL COMO SOPORTE  EN  EL DESARROLLO Y CALIDAD DE LA SOLUCION TECNOLOGICA  PARA LA VIGILANCIA INTEGRAL AL SISTEMA GENERAL DE REGALIAS, EN EL EJE PLATAFORMA DE INFORMACION Y ADMINISTRACION DE RECURSOS. 
</t>
  </si>
  <si>
    <t>PRESTAR POR SUS PROPIOS MEDIOS CON PLENA AUTONOMIA TÉCNICA Y ADMINISTRATIVA SERVICIOS DE APOYO A LA GESTION EN LAS ACTIVIDADES OPERATIVAS, LOGISTICAS Y ASISTENCIALES, DERIVADAS DEL GRUPO DE APOYO TÉCNICO PARA LA VIGILANCIA INTEGRAL AL SISTEMA GENERAL EN EL EJE PLATAFORMA DE INFORMACIÓN Y ADMINISTRACIÓN DE RECURSOS.</t>
  </si>
  <si>
    <t xml:space="preserve">PRESTAR POR SUS PROPIOS MEDIOS, CON PLENA AUTONOMÍA TÉCNICA Y ADMINISTRATIVA LOS SERVICIOS  PROFESIONALES  Y APOYO A LA GESTION EN LAS ACTIVIDADES OPERATIVAS Y LOGISTICAS  DERIVADAS DEL GRUPO DE VIATICOS EN EL MARCO DE LA VIGILANCIA INTEGRAL AL SISTEMA GENERAL DE REGALÍAS.
</t>
  </si>
  <si>
    <t>PRESTAR POR SUS PROPIOS MEDIOS CON PLENA AUTONOMÍA TÉCNICA Y ADMINISTRATIVA SERVICIOS PROFESIONALES DE SOPORTE AL GRUPO DE APOYO TÉCNICO PARA LA VIGILANCIA INTEGRAL AL SISTEMA GENERAL DE REGALÍAS (SGR) EN EL ANÁLISIS Y TRANSFORMACIÓN DE DATOS EN ESTRUCTURAS VISUALES PARA GENERAR SISTEMAS DE INFORMACIÓN, PROCESOS DE COMUNICACIÓN ESTRATÉGICA Y GESTOR DE MENSAJES VISUALES.</t>
  </si>
  <si>
    <t xml:space="preserve">PRESTAR POR SUS PROPIOS MEDIOS, CON PLENA AUTONOMÍA TÉCNICA Y ADMINISTRATIVA LOS SERVICIOS PROFESIONALES AL GRUPO DE APOYO TÉCNICO PARA LA VIGILANCIA INTEGRAL AL SISTEMA GENERAL DE REGALÍAS EN LA ESTRUCTURACIÓN, VERIFICACIÓN, GESTIÓN, TRÁMITE, SEGUIMIENTO Y CONTROL DE LOS RECURSOS DEL SISTEMA GENERAL DE REGALÍAS, EN EL EJE PLATAFORMA DE INFORMACIÓN Y ADMINISTRACIÓN DE RECURSOS. </t>
  </si>
  <si>
    <t>PRESTAR POR SUS PROPIOS MEDIOS, CON PLENA AUTONOMÍA TÉCNICA Y ADMINISTRATIVA LOS SERVICIOS PROFESIONALES EN LA VERIFICACIÓN, TRÁMITE, SEGUIMIENTO Y CONTROL DE LA GESTIÓN CONTABLE, PRESUPUESTAL Y DE PAGADURÍA EN EL MARCO DE LA VIGILANCIA INTEGRAL AL SISTEMA GENERAL DE REGALÍAS.</t>
  </si>
  <si>
    <t xml:space="preserve">PRESTAR POR SUS PROPIOS MEDIOS, CON PLENA AUTONOMÍA TÉCNICA Y ADMINISTRATIVA LOS SERVICIOS PROFESIONALES AL GRUPO DE APOYO TÉCNICO PARA LA VIGILANCIA INTEGRAL AL SISTEMA DE GENERAL DE REGALÍAS EN LA EXTRACCIÓN, VERIFICACIÓN, SEGUIMIENTO DEL SISTEMA DE INFORMACIÓN MISIONAL DE LA PROCURADURÍA GENERAL DE LA NACIÓN EN EL MARCO DEL SISTEMA GENERAL DE REGALÍAS. </t>
  </si>
  <si>
    <t>PRESTAR POR SUS PROPIOS MEDIOS, CON PLENA AUTONOMÍA TÉCNICA Y ADMINISTRATIVA LOS SERVICIOS PROFESIONALES EN LA ESTRUCTURACIÓN, VERIFICACIÓN, TRÁMITE, MEJORAMIENTO, SEGUIMIENTO, EVALUACIÓN Y CONTROL DE LA GESTIÓN CONTABLE, PRESUPUESTAL Y DE PAGADURÍA EN EL MARCO DE LA VIGILANCIA INTEGRAL AL SISTEMA GENERAL DE REGALÍAS.</t>
  </si>
  <si>
    <t xml:space="preserve">PRESTAR POR SUS PROPIOS MEDIOS, CON PLENA AUTONOMÍA TÉCNICA Y ADMINISTRATIVA LOS SERVICIOS PROFESIONALES AL GRUPO DE APOYO TÉCNICO PARA LA VIGILANCIA INTEGRAL AL SISTEMA DE GENERAL DE REGALÍAS, COMO SOPORTE DE LA COORDINACIÓN TÉCNICA DE LOS EJES DE ASUNTOS PREVENTIVOS Y DISCIPLINARIOS PARA LA IMPLEMENTACIÓN, PUESTA EN MARCHA Y DESARROLLO DEL MODELO DE VIGILANCIA INTEGRAL AL SISTEMA GENERAL DE REGALÍAS CONFORME A LA RESOLUCIÓN 376 DE 2019.
</t>
  </si>
  <si>
    <t xml:space="preserve">PRESTAR POR SUS PROPIOS MEDIOS, CON PLENA AUTONOMÍA TÉCNICA Y ADMINISTRATIVA LOS SERVICIOS PROFESIONALES COMO SOPORTE TÉCNICO EN LOS ASUNTOS QUE ADELANTE LA COORDINACIÓN GENERAL DEL GRUPO DE APOYO TÉCNICO PARA LA VIGILANCIA INTEGRAL AL SISTEMA GENERAL DE REGALÍAS. </t>
  </si>
  <si>
    <t>PRESTAR POR SUS PROPIOS MEDIOS, CON PLENA AUTONOMÍA TÉCNICA Y ADMINISTRATIVA LOS SERVICIOS PROFESIONALES  AL GRUPO DE APOYO TÉCNICO PARA LA VIGILANCIA INTEGRAL AL SISTEMA GENERAL DE REGALÍAS COMO SOPORTE DE LA COORDINACIÓN  JURÍDICA DE LOS EJES DE ASUNTOS DE LOS EJES DISCIPLINARIOS Y PREVENTIVOS PARA LA IMPLEMENTACIÓN, PUESTA EN MARCHA Y DESAROLLO DEL MODELO DE VIGILANCIA INTEGRAL AL SISTEMA GENERAL DE REGALÍAS CONFORME A LA RESOLUCIÓN 376 DE 2019.</t>
  </si>
  <si>
    <t xml:space="preserve">PRESTAR POR SUS PROPIOS MEDIOS, CON PLENA AUTONOMÍA TÉCNICA Y ADMINISTRATIVA LOS SERVICIOS PROFESIONALES AL GRUPO DE APOYO TÉCNICO PARA LA VIGILANCIA INTEGRAL AL SISTEMA GENERAL DE REGALÍAS EN LA PLANEACIÓN, ESTRUCTURACIÓN, VERIFICACIÓN, GESTIÓN, TRÁMITE, MEJORAMIENTO, SEGUIMIENTO, EVALUACIÓN Y CONTROL DE LOS RECURSOS DEL SISTEMA GENERAL DE REGALÍAS, EN EL EJE PLATAFORMA DE INFORMACIÓN Y ADMINISTRACIÓN DE RECURSOS. </t>
  </si>
  <si>
    <t>PRESTAR POR SUS PROPIOS MEDIOS CON PLENA AUTONOMIA TECNICA Y ADMINISTRATIVA SERVICIOS PROFESIONALES EN LA VERIFICACIÓN, GESTIÓN, TRÁMITE, EJECUCIÓN Y MEJORAMIENTO DE LA ACTIVIDAD CONTRACTUAL DE LA PROCURADURÍA GENERAL DE LA NACIÓN EN EL MARCO DE LA VIGILANCIA INTEGRAL AL SISTEMA GENERAL DE REGALÍAS.</t>
  </si>
  <si>
    <t xml:space="preserve">PRESTAR POR SUS PROPIOS MEDIOS, CON PLENA AUTONOMIA TECNICA Y ADMINISTRATIVA LOS SERVICIOS PROFESIONALES AL AL GRUPO DE APOYO TECNICO PARA LA VIGILANCIA INTEGRAL AL SISTEMA GENERAL  DE REGALIAS PARA LA GESTION, TRAMITE Y SEGUIMIENTO DE LOS RECURSOS DEL SISTEMA GENERAL DE REGALIAS EN EL EJE  PLATAFORMA DE INFORMACION Y ADMISTRACION DE RECURSOS </t>
  </si>
  <si>
    <t>PRESTAR POR SUS PROPIOS MEDIOS, CON PLENA AUTONOMIA TECNICA Y ADMINISTRATIVA LOS SERVICIOS PROFESIONALES AL AL GRUPO DE APOYO TECNICO PARA LA VIGILANCIA INTEGRAL AL SISTEMA GENERAL  DE REGALIAS EN LA EXTRACCION, CONSOLIDACION, VERIFICACION, ANALISIS Y SEGUIMIENTO DE LA INFORMACION REGISTRADA EN EL SISTEMA DE INFORMACION  MISIONAL DE LA PROCURADURIA GENERAL DE LA NACION EN EL MARCO DEL SISTEMA DE REGALIAS</t>
  </si>
  <si>
    <t>PRESTAR POR SUS PROPIOS MEDIOS CON PLENA AUTONOMÍA TÉCNICA Y ADMINISTRATIVA SERVICIOS PROFESIONALES AL GRUPO DE CONTRATACIÓN DE LA PROCURADURÍA GENERAL DE LA NACIÓN ESPECIALMENTE EN LOS ASUNTOS QUE SE ADELANTEN PARA LA VIGILANCIA INTEGRAL AL SISTEMA GENERAL DE REGALÍAS. SOL R50</t>
  </si>
  <si>
    <t>PRESTAR POR SUS PROPIOS MEDIOS, CON PLENA AUTONOMÍA TÉCNICA Y ADMINISTRATIVA LOS SERVICIOS PROFESIONALES AL GRUPO DE APOYO TÉCNICO PARA LA VIGILANCIA INTEGRAL AL SISTEMA DE GENERAL DE REGALÍAS, EN LA COORDINACIÓN DE LOS ASUNTOS LEGISLATIVOS Y DE LA GESTIÓN DE RIESGOS PARA LA IMPLEMENTACIÓN, PUESTA EN MARCHA Y DESARROLLO DEL MODELO DE VIGILANCIA INTEGRAL AL SISTEMA GENERAL DE REGALÍAS CONFORME A LA RESOLUCIÓN 376 DE 2019.</t>
  </si>
  <si>
    <t>POR SOLICITAR</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</si>
  <si>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</si>
  <si>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</si>
  <si>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</si>
  <si>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</si>
  <si>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</si>
  <si>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</si>
  <si>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</si>
  <si>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</si>
  <si>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</si>
  <si>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</si>
  <si>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</si>
  <si>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</si>
  <si>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</si>
  <si>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</si>
  <si>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</si>
  <si>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</si>
  <si>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</si>
  <si>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</si>
  <si>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</si>
  <si>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</si>
  <si>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</si>
  <si>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</si>
  <si>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</si>
  <si>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</si>
  <si>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</si>
  <si>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</si>
  <si>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</si>
  <si>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</si>
  <si>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</si>
  <si>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</si>
  <si>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 xml:space="preserve">43233701, 43232301, 43232304, 43232305, 43232312, 43232313, </t>
  </si>
  <si>
    <t>ADQUIRIR SERVICIOS EN LA NUBE QUE INCLUYE SISTEMA OPERATIVO, PLATAFORMA, INFRAESTRUCTURA Y SOFTWARE PARA  LA PROCURADURÍA GENERAL DE LA NACIÓN</t>
  </si>
  <si>
    <t>MEJORAMIENTO DE LA GESTION INSTITUCIONAL</t>
  </si>
  <si>
    <t>43232101, 43232102, 43232103, 43232106</t>
  </si>
  <si>
    <t>RENOVACIÓN DEL LICENCIAMIENTO ADOBE CREATIVE CLOUD (SUITE COMPLETA) PARA DISEÑO GRÁFICO PARA USO DE LA PROCURADURÍA GENERAL DE LA NACIÓN.</t>
  </si>
  <si>
    <t>Mínima Cuantía en Grandes Almacenes a través de una orden de compra.</t>
  </si>
  <si>
    <t>I187</t>
  </si>
  <si>
    <t>I188</t>
  </si>
  <si>
    <t>PRESTAR POR SUS PROPIOS MEDIOS, CON PLENA AUTONOMÍA TÉCNICA Y ADMINISTRATIVA LOS SERVICIOS PROFESIONALES AL GRUPO DE APOYO TÉCNICO PARA LA VIGILANCIA INTEGRAL AL SISTEMA GENERAL DE REGALÍAS (SGR) PARA LA PLANEACIÓN, EJECUCIÓN, VERIFICACIÓN Y MEJORAMIENTO DE LOS PROCESOS DE LA COORDINACIÓN  JURÍDICA DE LOS EJES DE ASUNTOS PREVENTIVOS Y DISCIPLINARIOS PARA LA IMPLEMENTACIÓN, PUESTA EN MARCHA Y DESARROLLO DEL MODELO DE VIGILANCIA INTEGRAL AL SISTEMA GENERAL DE REGALÍAS CONFORME A LA RESOLUCIÓN 376 DE 2019.</t>
  </si>
  <si>
    <t xml:space="preserve"> 81101701, 81101711, 81112202, 81112206, 81112208, 43201830, 43201834, 43201835, 43212201, 81112301</t>
  </si>
  <si>
    <t>ADQUISICIÓN A TÍTULO DE COMPRAVENTA DE LOS SERVICIOS DE GARANTÍA, Y MANTENIMIENTO DE LOS COMPONENTES DE HARDWARE DE LA PLATAFORMA DE BACKUP DE LA PROCURADURÍA GENERAL DE LA NACIÓN, INCLUYENDO SOPORTE TÉCNICO Y ACTUALIZACIÓN Y/O MEJORA DEL FIRMWARE ASOCIADO</t>
  </si>
  <si>
    <t>Mínima Cuantía</t>
  </si>
  <si>
    <t>I189</t>
  </si>
  <si>
    <t>Arrendamiento de un inmueble para la Procuraduría 282 Judicial I Penal en el Municipio de Tulua</t>
  </si>
  <si>
    <t xml:space="preserve"> diciembre</t>
  </si>
  <si>
    <t>jaime</t>
  </si>
  <si>
    <t>CONTRATAR A TÍTULO DE ARRIENDO UN INMUEBLE CON DESTINO AL FUNCIONAMIENTO DE LA PROCURADURÍA 261 JUDICIAL I PENAL  DE UBATÉ (CUNDINAMARCA).</t>
  </si>
  <si>
    <t>CONTRATAR A TÍTULO DE ARRIENDO UN INMUEBLE CON DESTINO AL FUNCIONAMIENTO DE LAS PROCURADURÍAS 249 JUDICIAL I PENAL, 200 JUDICIAL I ADMINISTRATIVA Y PROVINCIAL  DE ZIPAQUIRÁ  (CUNDINAMARCA).</t>
  </si>
  <si>
    <t>CONTRATAR A TÍTULO DE ARRIENDO UN INMUEBLE CON DESTINO AL FUNCIONAMIENTO DE LA PROCURADURÍA 255 JUDICIAL I PENAL  DE LA DORADA (CALDAS).</t>
  </si>
  <si>
    <t>rocio</t>
  </si>
  <si>
    <t>Arrendamiento de un inmueble para la Procuraduría 278 Judicial I Penal en el Municipio de Granada (Meta)</t>
  </si>
  <si>
    <t>44101719
43211711</t>
  </si>
  <si>
    <t xml:space="preserve">SELECCIONAR AL CONTRATISTA QUE OTORGUE A TITULO DE COMPRAVENTA KITS DE MANTENIMENTO PARA ESCANER INDUSTRIAL PANASONIC.  </t>
  </si>
  <si>
    <t>Grandes superficies</t>
  </si>
  <si>
    <t>DANIEL BARRZA</t>
  </si>
  <si>
    <t>ADQUISICIÓN DE CIEN (100) CARTUCHOS DE CINTAS MAGNÉTICAS TIPO LTO-7 JUNTO CON SUS ETIQUETAS DE CÓDIGOS DE BARRAS, PARA EL PROCESO DE RESPALDO DE LA INFORMACIÓN ALMACENADA EN EL CENTRO DE CÓMPUTO DE LA ENTIDAD</t>
  </si>
  <si>
    <t>COMPRAVENTA DE 6 SOPORTES DE PEDESTAL PARA LOS TELEVISORES ADQUIRIDOS EN EL PROYECTO DEL CARTELERAS PGN-BID</t>
  </si>
  <si>
    <t>ORDEN DE COMPRA GRANDES SUPERFICIES</t>
  </si>
  <si>
    <t>RECURSOS PROPIOS</t>
  </si>
  <si>
    <t>ADQUISICIÓN E INSTALACIÓN DEL MOBILIARIO PARA EL DESPACHO DEL PROCURADOR GENERAL DE LA NACIÓN.</t>
  </si>
  <si>
    <t>MINIMA CUANTÍA</t>
  </si>
  <si>
    <t>cata</t>
  </si>
  <si>
    <t>ADQUISICIÓN DE PAPELERIA Y UTILES DE OFICINA PARA LAS DIFERENTES SEDES DE LA PROCURADURIA GENERAL DE LA NACION.</t>
  </si>
  <si>
    <t>ADQUISICIÓN DE PRODUCTOS DERIVADOS DEL PAPEL, CARTÓN Y CORRUGADOS PARA LA PROCURADURIA GENERAL DE LA NACIÓN.</t>
  </si>
  <si>
    <t>ORDEN DE COMPRA ACUERDO MARCO DE PRECIOS</t>
  </si>
  <si>
    <t>14111506     44111515      14111519</t>
  </si>
  <si>
    <t>44122101  42291613  44121701   31201517  31201503   31201512 44101615  44101615 44122016 44122016 44121600 44121600 44101602 44101602 44121613 44121618 31151507 14111531 31201503 44121613 44121634 44103124</t>
  </si>
  <si>
    <t>PRESTAR SERVICIOS DE APOYO A LA GESTIÓN DE LA ENTIDAD PARA EL DESARROLLO DE LAS ACTIVIDADES DE GESTIÓN DOCUMENTAL RELACIONADAS CON LA VERIFICACIÓN Y CONSOLIDACIÓN DE INVENTARIOS DOCUMENTALES QUE RESULTEN DE LA INTERVENCIÓN DOCUMENTAL DEL ARCHIVO CENTRAL BOGOTÁ, PARA LA SUPERVISIÓN DEL CONTRATO 193-2020, CON BASE EN LOS LINEAMIENTOS DEL PROCESO DE GESTIÓN DOCUMENTAL EN EL MARCO DEL PROYECTO DE INVERSIÓN DENOMINADO “MEJORAMIENTO DE LA GESTIÓN INSTITUCIONAL DE LA PROCURADURÍA GENERAL DE LA NACIÓN A NIVEL NACIONAL  CON BPIN 2018011000064</t>
  </si>
  <si>
    <t>I190</t>
  </si>
  <si>
    <t>Diciembre</t>
  </si>
  <si>
    <t>FUNCIONAMIENTO</t>
  </si>
  <si>
    <t>COMPRAVENTA  UN CERTIFICADO DIGITAL SITIO SEGURO TIPO WILDCARD, INCLUÍDO SERVICIOS CONEXOS</t>
  </si>
  <si>
    <t>03/12/2020 v59</t>
  </si>
  <si>
    <t xml:space="preserve">125.557.016.169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</si>
</sst>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_(&quot;$&quot;\ * #,##0_);_(&quot;$&quot;\ * \(#,##0\);_(&quot;$&quot;\ * &quot;-&quot;??_);_(@_)"/>
    <numFmt numFmtId="166" formatCode="[$-240A]d&quot; de &quot;mmmm&quot; de &quot;yyyy;@"/>
    <numFmt numFmtId="167" formatCode="00"/>
    <numFmt numFmtId="168" formatCode="000"/>
    <numFmt numFmtId="169" formatCode="_-&quot;$&quot;\ * #,##0.00_-;\-&quot;$&quot;\ * #,##0.00_-;_-&quot;$&quot;\ * &quot;-&quot;_-;_-@_-"/>
    <numFmt numFmtId="170" formatCode="0.0"/>
    <numFmt numFmtId="171" formatCode="_-[$$-240A]\ * #,##0.00_-;\-[$$-240A]\ * #,##0.00_-;_-[$$-240A]\ * &quot;-&quot;??_-;_-@_-"/>
    <numFmt numFmtId="172" formatCode="_-&quot;$&quot;* #,##0_-;\-&quot;$&quot;* #,##0_-;_-&quot;$&quot;* &quot;-&quot;??_-;_-@_-"/>
  </numFmts>
  <fonts count="20" x14ac:knownFonts="1">
    <font>
      <sz val="11"/>
      <color theme="1"/>
      <name val="Calibri"/>
      <family val="2"/>
      <scheme val="minor"/>
    </font>
    <font>
      <sz val="11"/>
      <color theme="1"/>
      <name val="Calibri"/>
      <family val="2"/>
      <scheme val="minor"/>
    </font>
    <font>
      <sz val="11"/>
      <color theme="0"/>
      <name val="Calibri"/>
      <family val="2"/>
      <scheme val="minor"/>
    </font>
    <font>
      <sz val="9"/>
      <name val="Arial"/>
      <family val="2"/>
    </font>
    <font>
      <b/>
      <sz val="9"/>
      <name val="Arial"/>
      <family val="2"/>
    </font>
    <font>
      <u/>
      <sz val="11"/>
      <color theme="10"/>
      <name val="Calibri"/>
      <family val="2"/>
      <scheme val="minor"/>
    </font>
    <font>
      <u/>
      <sz val="9"/>
      <name val="Arial"/>
      <family val="2"/>
    </font>
    <font>
      <sz val="9"/>
      <color theme="1"/>
      <name val="Arial"/>
      <family val="2"/>
    </font>
    <font>
      <sz val="10"/>
      <name val="Arial Narrow"/>
      <family val="2"/>
    </font>
    <font>
      <sz val="10"/>
      <color theme="0"/>
      <name val="Arial Narrow"/>
      <family val="2"/>
    </font>
    <font>
      <sz val="9"/>
      <color rgb="FF000000"/>
      <name val="Arial"/>
      <family val="2"/>
    </font>
    <font>
      <b/>
      <sz val="10"/>
      <name val="Arial"/>
      <family val="2"/>
    </font>
    <font>
      <sz val="8"/>
      <name val="Arial"/>
      <family val="2"/>
    </font>
    <font>
      <sz val="9"/>
      <color indexed="8"/>
      <name val="Arial"/>
      <family val="2"/>
    </font>
    <font>
      <sz val="10"/>
      <color theme="1"/>
      <name val="Verdana"/>
      <family val="2"/>
    </font>
    <font>
      <sz val="10"/>
      <name val="Arial"/>
      <family val="2"/>
    </font>
    <font>
      <sz val="8"/>
      <name val="Calibri"/>
      <family val="2"/>
      <scheme val="minor"/>
    </font>
    <font>
      <sz val="11"/>
      <name val="Arial Narrow"/>
      <family val="2"/>
    </font>
    <font>
      <sz val="11"/>
      <color rgb="FF000000"/>
      <name val="Arial"/>
      <family val="2"/>
    </font>
    <font>
      <sz val="11"/>
      <name val="Calibri"/>
      <family val="2"/>
      <scheme val="minor"/>
    </font>
  </fonts>
  <fills count="15">
    <fill>
      <patternFill patternType="none"/>
    </fill>
    <fill>
      <patternFill patternType="gray125"/>
    </fill>
    <fill>
      <patternFill patternType="solid">
        <fgColor theme="4"/>
      </patternFill>
    </fill>
    <fill>
      <patternFill patternType="solid">
        <fgColor theme="0"/>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0"/>
        <bgColor indexed="26"/>
      </patternFill>
    </fill>
    <fill>
      <patternFill patternType="solid">
        <fgColor rgb="FFD51194"/>
        <bgColor indexed="64"/>
      </patternFill>
    </fill>
    <fill>
      <patternFill patternType="solid">
        <fgColor rgb="FF00B0F0"/>
        <bgColor indexed="64"/>
      </patternFill>
    </fill>
    <fill>
      <patternFill patternType="solid">
        <fgColor theme="2" tint="-9.9978637043366805E-2"/>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indexed="48"/>
      </left>
      <right style="double">
        <color indexed="48"/>
      </right>
      <top style="double">
        <color indexed="48"/>
      </top>
      <bottom style="double">
        <color indexed="4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auto="1"/>
      </left>
      <right style="thin">
        <color auto="1"/>
      </right>
      <top style="medium">
        <color indexed="64"/>
      </top>
      <bottom style="thin">
        <color auto="1"/>
      </bottom>
      <diagonal/>
    </border>
  </borders>
  <cellStyleXfs count="19">
    <xf numFmtId="0" fontId="0" fillId="0" borderId="0"/>
    <xf numFmtId="164" fontId="1" fillId="0" borderId="0" applyFont="0" applyFill="0" applyBorder="0" applyAlignment="0" applyProtection="0"/>
    <xf numFmtId="0" fontId="2" fillId="2" borderId="0" applyNumberFormat="0" applyBorder="0" applyAlignment="0" applyProtection="0"/>
    <xf numFmtId="0" fontId="5" fillId="0" borderId="0" applyNumberFormat="0" applyFill="0" applyBorder="0" applyAlignment="0" applyProtection="0"/>
    <xf numFmtId="167" fontId="8" fillId="0" borderId="0" applyFill="0">
      <alignment horizontal="center" vertical="center" wrapText="1"/>
    </xf>
    <xf numFmtId="168" fontId="8" fillId="5" borderId="0" applyFill="0" applyProtection="0">
      <alignment horizontal="center" vertical="center"/>
    </xf>
    <xf numFmtId="1" fontId="8" fillId="3" borderId="0" applyFill="0">
      <alignment horizontal="center" vertical="center"/>
    </xf>
    <xf numFmtId="168" fontId="9" fillId="5" borderId="0" applyFill="0" applyAlignment="0">
      <alignment horizontal="center" vertical="center"/>
    </xf>
    <xf numFmtId="3" fontId="11" fillId="0" borderId="17">
      <alignment horizontal="justify" vertical="top"/>
    </xf>
    <xf numFmtId="42" fontId="1" fillId="0" borderId="0" applyFont="0" applyFill="0" applyBorder="0" applyAlignment="0" applyProtection="0"/>
    <xf numFmtId="49" fontId="14" fillId="0" borderId="0" applyFill="0" applyBorder="0" applyProtection="0">
      <alignment horizontal="left" vertical="center"/>
    </xf>
    <xf numFmtId="44" fontId="1" fillId="0" borderId="0" applyFont="0" applyFill="0" applyBorder="0" applyAlignment="0" applyProtection="0"/>
    <xf numFmtId="0" fontId="15" fillId="0" borderId="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41" fontId="15" fillId="0" borderId="0" applyFont="0" applyFill="0" applyBorder="0" applyAlignment="0" applyProtection="0"/>
  </cellStyleXfs>
  <cellXfs count="268">
    <xf numFmtId="0" fontId="0" fillId="0" borderId="0" xfId="0"/>
    <xf numFmtId="0" fontId="3" fillId="0" borderId="0" xfId="0" applyFont="1" applyAlignment="1">
      <alignment horizontal="left" vertical="center" wrapText="1"/>
    </xf>
    <xf numFmtId="0" fontId="3" fillId="0" borderId="0" xfId="0" applyFont="1" applyAlignment="1">
      <alignment horizontal="center" vertical="center" wrapText="1"/>
    </xf>
    <xf numFmtId="14" fontId="3" fillId="0" borderId="0" xfId="0" applyNumberFormat="1"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Fill="1" applyAlignment="1">
      <alignment horizontal="center" vertical="center" wrapText="1"/>
    </xf>
    <xf numFmtId="0" fontId="3" fillId="3" borderId="6" xfId="0" applyFont="1" applyFill="1" applyBorder="1" applyAlignment="1">
      <alignment horizontal="left" vertical="center" wrapText="1"/>
    </xf>
    <xf numFmtId="0" fontId="4" fillId="4" borderId="0" xfId="0" applyFont="1" applyFill="1" applyAlignment="1">
      <alignment horizontal="left" vertical="center" wrapText="1"/>
    </xf>
    <xf numFmtId="0" fontId="3" fillId="3" borderId="13" xfId="0" applyFont="1" applyFill="1" applyBorder="1" applyAlignment="1">
      <alignment vertical="center" wrapText="1"/>
    </xf>
    <xf numFmtId="0" fontId="3" fillId="3" borderId="16" xfId="0" applyFont="1" applyFill="1" applyBorder="1" applyAlignment="1">
      <alignment vertical="center" wrapText="1"/>
    </xf>
    <xf numFmtId="0" fontId="3" fillId="3" borderId="0" xfId="0" applyFont="1" applyFill="1" applyAlignment="1">
      <alignment vertical="center" wrapText="1"/>
    </xf>
    <xf numFmtId="0" fontId="3" fillId="3" borderId="13" xfId="0" applyFont="1" applyFill="1" applyBorder="1" applyAlignment="1">
      <alignment horizontal="left" vertical="center" wrapText="1"/>
    </xf>
    <xf numFmtId="0" fontId="7" fillId="3" borderId="13" xfId="0" applyFont="1" applyFill="1" applyBorder="1" applyAlignment="1">
      <alignment horizontal="center" vertical="center" wrapText="1"/>
    </xf>
    <xf numFmtId="0" fontId="7" fillId="3" borderId="13" xfId="0" applyFont="1" applyFill="1" applyBorder="1" applyAlignment="1">
      <alignment horizontal="left" vertical="center" wrapText="1"/>
    </xf>
    <xf numFmtId="0" fontId="3" fillId="3" borderId="13" xfId="0" applyFont="1" applyFill="1" applyBorder="1" applyAlignment="1">
      <alignment horizontal="center" vertical="center" wrapText="1"/>
    </xf>
    <xf numFmtId="0" fontId="7" fillId="3" borderId="13" xfId="0" applyFont="1" applyFill="1" applyBorder="1" applyAlignment="1">
      <alignment vertical="center" wrapText="1"/>
    </xf>
    <xf numFmtId="0" fontId="7" fillId="3" borderId="0" xfId="0" applyFont="1" applyFill="1" applyAlignment="1">
      <alignment vertical="center" wrapText="1"/>
    </xf>
    <xf numFmtId="14" fontId="7" fillId="3" borderId="13" xfId="0" applyNumberFormat="1" applyFont="1" applyFill="1" applyBorder="1" applyAlignment="1">
      <alignment horizontal="left" vertical="center" wrapText="1"/>
    </xf>
    <xf numFmtId="14" fontId="3" fillId="3" borderId="13" xfId="0" applyNumberFormat="1" applyFont="1" applyFill="1" applyBorder="1" applyAlignment="1">
      <alignment horizontal="center" vertical="center" wrapText="1"/>
    </xf>
    <xf numFmtId="3" fontId="3" fillId="3" borderId="13" xfId="8" applyFont="1" applyFill="1" applyBorder="1" applyAlignment="1" applyProtection="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left" vertical="center" wrapText="1"/>
    </xf>
    <xf numFmtId="0" fontId="3" fillId="0" borderId="0" xfId="0" applyFont="1" applyBorder="1" applyAlignment="1">
      <alignment vertical="center" wrapText="1"/>
    </xf>
    <xf numFmtId="0" fontId="3" fillId="3" borderId="14" xfId="0" applyFont="1" applyFill="1" applyBorder="1" applyAlignment="1">
      <alignment horizontal="left" vertical="center" wrapText="1"/>
    </xf>
    <xf numFmtId="0" fontId="3" fillId="3" borderId="0" xfId="0" applyFont="1" applyFill="1" applyAlignment="1">
      <alignment horizontal="left" vertical="center" wrapText="1"/>
    </xf>
    <xf numFmtId="0" fontId="10" fillId="3" borderId="13" xfId="0" applyFont="1" applyFill="1" applyBorder="1" applyAlignment="1">
      <alignment horizontal="center" vertical="center" wrapText="1"/>
    </xf>
    <xf numFmtId="14" fontId="10" fillId="3" borderId="13" xfId="0" applyNumberFormat="1" applyFont="1" applyFill="1" applyBorder="1" applyAlignment="1">
      <alignment horizontal="left" vertical="center" wrapText="1"/>
    </xf>
    <xf numFmtId="15" fontId="7" fillId="3" borderId="13" xfId="0" applyNumberFormat="1" applyFont="1" applyFill="1" applyBorder="1" applyAlignment="1">
      <alignment horizontal="left" vertical="center" wrapText="1"/>
    </xf>
    <xf numFmtId="14" fontId="10" fillId="3" borderId="13" xfId="0" applyNumberFormat="1" applyFont="1" applyFill="1" applyBorder="1" applyAlignment="1">
      <alignment horizontal="center" vertical="center" wrapText="1"/>
    </xf>
    <xf numFmtId="0" fontId="3" fillId="3" borderId="0" xfId="0" applyFont="1" applyFill="1" applyBorder="1" applyAlignment="1">
      <alignment vertical="center" wrapText="1"/>
    </xf>
    <xf numFmtId="0" fontId="11" fillId="3" borderId="0" xfId="0" applyFont="1" applyFill="1" applyAlignment="1">
      <alignment vertical="center" wrapText="1"/>
    </xf>
    <xf numFmtId="17" fontId="3" fillId="3" borderId="13" xfId="0" applyNumberFormat="1" applyFont="1" applyFill="1" applyBorder="1" applyAlignment="1">
      <alignment horizontal="center" vertical="center" wrapText="1"/>
    </xf>
    <xf numFmtId="15" fontId="3" fillId="3" borderId="13" xfId="0" applyNumberFormat="1" applyFont="1" applyFill="1" applyBorder="1" applyAlignment="1">
      <alignment horizontal="center" vertical="center" wrapText="1"/>
    </xf>
    <xf numFmtId="0" fontId="12" fillId="3" borderId="13" xfId="0" applyFont="1" applyFill="1" applyBorder="1" applyAlignment="1">
      <alignment vertical="center" wrapText="1"/>
    </xf>
    <xf numFmtId="0" fontId="3" fillId="3" borderId="13" xfId="0" applyFont="1" applyFill="1" applyBorder="1" applyAlignment="1">
      <alignment horizontal="left" wrapText="1"/>
    </xf>
    <xf numFmtId="0" fontId="3" fillId="3" borderId="13" xfId="0" applyFont="1" applyFill="1" applyBorder="1" applyAlignment="1">
      <alignment horizontal="justify" vertical="center" wrapText="1"/>
    </xf>
    <xf numFmtId="0" fontId="7" fillId="3" borderId="13" xfId="0" applyFont="1" applyFill="1" applyBorder="1" applyAlignment="1">
      <alignment horizontal="justify" vertical="center" wrapText="1"/>
    </xf>
    <xf numFmtId="0" fontId="7" fillId="0" borderId="13" xfId="0" applyFont="1" applyBorder="1" applyAlignment="1">
      <alignment wrapText="1"/>
    </xf>
    <xf numFmtId="0" fontId="7" fillId="7" borderId="13" xfId="0" applyFont="1" applyFill="1" applyBorder="1" applyAlignment="1">
      <alignment horizontal="left" vertical="center" wrapText="1"/>
    </xf>
    <xf numFmtId="0" fontId="7" fillId="7" borderId="13" xfId="0" applyFont="1" applyFill="1" applyBorder="1" applyAlignment="1">
      <alignment horizontal="center" vertical="center" wrapText="1"/>
    </xf>
    <xf numFmtId="17" fontId="7" fillId="7" borderId="13" xfId="0" applyNumberFormat="1" applyFont="1" applyFill="1" applyBorder="1" applyAlignment="1">
      <alignment horizontal="left" vertical="center" wrapText="1"/>
    </xf>
    <xf numFmtId="0" fontId="3" fillId="7" borderId="13" xfId="0" applyFont="1" applyFill="1" applyBorder="1" applyAlignment="1">
      <alignment horizontal="center" vertical="center" wrapText="1"/>
    </xf>
    <xf numFmtId="0" fontId="3" fillId="7" borderId="13" xfId="0" applyFont="1" applyFill="1" applyBorder="1" applyAlignment="1">
      <alignment vertical="center" wrapText="1"/>
    </xf>
    <xf numFmtId="0" fontId="3" fillId="7" borderId="0" xfId="0" applyFont="1" applyFill="1" applyAlignment="1">
      <alignment vertical="center" wrapText="1"/>
    </xf>
    <xf numFmtId="14" fontId="7" fillId="0" borderId="13" xfId="0" applyNumberFormat="1" applyFont="1" applyBorder="1" applyAlignment="1">
      <alignment wrapText="1"/>
    </xf>
    <xf numFmtId="0" fontId="7" fillId="0" borderId="13" xfId="0" applyFont="1" applyBorder="1" applyAlignment="1">
      <alignment horizontal="left" wrapText="1"/>
    </xf>
    <xf numFmtId="0" fontId="7" fillId="0" borderId="16" xfId="0" applyFont="1" applyBorder="1" applyAlignment="1">
      <alignment wrapText="1"/>
    </xf>
    <xf numFmtId="0" fontId="7" fillId="0" borderId="13" xfId="0" applyFont="1" applyBorder="1" applyAlignment="1">
      <alignment horizontal="center" vertical="center" wrapText="1"/>
    </xf>
    <xf numFmtId="0" fontId="3" fillId="3" borderId="13" xfId="0" applyFont="1" applyFill="1" applyBorder="1" applyAlignment="1">
      <alignment horizontal="left" vertical="top" wrapText="1"/>
    </xf>
    <xf numFmtId="0" fontId="3" fillId="3" borderId="7" xfId="0" applyFont="1" applyFill="1" applyBorder="1" applyAlignment="1">
      <alignment horizontal="left" vertical="top" wrapText="1"/>
    </xf>
    <xf numFmtId="0" fontId="4" fillId="6" borderId="13" xfId="2" applyFont="1" applyFill="1" applyBorder="1" applyAlignment="1">
      <alignment horizontal="left" vertical="center" wrapText="1"/>
    </xf>
    <xf numFmtId="0" fontId="4" fillId="6" borderId="13" xfId="2" applyFont="1" applyFill="1" applyBorder="1" applyAlignment="1">
      <alignment horizontal="center" vertical="top" wrapText="1"/>
    </xf>
    <xf numFmtId="0" fontId="4" fillId="6" borderId="18" xfId="2" applyFont="1" applyFill="1" applyBorder="1" applyAlignment="1">
      <alignment horizontal="center" vertical="center" wrapText="1"/>
    </xf>
    <xf numFmtId="14" fontId="4" fillId="6" borderId="13" xfId="2" applyNumberFormat="1" applyFont="1" applyFill="1" applyBorder="1" applyAlignment="1">
      <alignment horizontal="left" vertical="center" wrapText="1"/>
    </xf>
    <xf numFmtId="0" fontId="4" fillId="6" borderId="13" xfId="2" applyFont="1" applyFill="1" applyBorder="1" applyAlignment="1">
      <alignment horizontal="center" vertical="center" wrapText="1"/>
    </xf>
    <xf numFmtId="0" fontId="4" fillId="6" borderId="13" xfId="2" applyFont="1" applyFill="1" applyBorder="1" applyAlignment="1">
      <alignment horizontal="left" vertical="top" wrapText="1"/>
    </xf>
    <xf numFmtId="0" fontId="4" fillId="6" borderId="0" xfId="0" applyFont="1" applyFill="1" applyAlignment="1">
      <alignment vertical="center" wrapText="1"/>
    </xf>
    <xf numFmtId="14" fontId="7" fillId="3" borderId="13" xfId="0" applyNumberFormat="1" applyFont="1" applyFill="1" applyBorder="1" applyAlignment="1">
      <alignment horizontal="center" vertical="center" wrapText="1"/>
    </xf>
    <xf numFmtId="0" fontId="4" fillId="6" borderId="13" xfId="0" applyFont="1" applyFill="1" applyBorder="1" applyAlignment="1">
      <alignment horizontal="left" vertical="center" wrapText="1"/>
    </xf>
    <xf numFmtId="16" fontId="7" fillId="0" borderId="13" xfId="0" applyNumberFormat="1" applyFont="1" applyBorder="1" applyAlignment="1">
      <alignment horizontal="left" wrapText="1"/>
    </xf>
    <xf numFmtId="16" fontId="7" fillId="0" borderId="13" xfId="0" applyNumberFormat="1" applyFont="1" applyBorder="1" applyAlignment="1">
      <alignment horizontal="left" vertical="center" wrapText="1"/>
    </xf>
    <xf numFmtId="17" fontId="7" fillId="0" borderId="13" xfId="0" applyNumberFormat="1" applyFont="1" applyBorder="1" applyAlignment="1">
      <alignment horizontal="center" vertical="center" wrapText="1"/>
    </xf>
    <xf numFmtId="0" fontId="7" fillId="0" borderId="13" xfId="0" applyFont="1" applyBorder="1" applyAlignment="1">
      <alignment horizontal="left" vertical="center" wrapText="1"/>
    </xf>
    <xf numFmtId="0" fontId="7" fillId="0" borderId="16" xfId="0" applyFont="1" applyBorder="1" applyAlignment="1">
      <alignment vertical="center" wrapText="1"/>
    </xf>
    <xf numFmtId="0" fontId="3" fillId="3" borderId="13" xfId="0" applyFont="1" applyFill="1" applyBorder="1" applyAlignment="1">
      <alignment horizontal="center" wrapText="1"/>
    </xf>
    <xf numFmtId="15" fontId="3" fillId="3" borderId="13" xfId="0" applyNumberFormat="1" applyFont="1" applyFill="1" applyBorder="1" applyAlignment="1">
      <alignment horizontal="left" vertical="center" wrapText="1"/>
    </xf>
    <xf numFmtId="15" fontId="7" fillId="0" borderId="13" xfId="0" applyNumberFormat="1" applyFont="1" applyBorder="1" applyAlignment="1">
      <alignment horizontal="left" vertical="center" wrapText="1"/>
    </xf>
    <xf numFmtId="0" fontId="7" fillId="0" borderId="13" xfId="0" applyFont="1" applyBorder="1" applyAlignment="1">
      <alignment horizontal="left" vertical="center"/>
    </xf>
    <xf numFmtId="0" fontId="3" fillId="7" borderId="13" xfId="0" applyFont="1" applyFill="1" applyBorder="1" applyAlignment="1">
      <alignment horizontal="left" vertical="center" wrapText="1"/>
    </xf>
    <xf numFmtId="15" fontId="3" fillId="3" borderId="13" xfId="0" applyNumberFormat="1" applyFont="1" applyFill="1" applyBorder="1" applyAlignment="1">
      <alignment horizontal="right" vertical="center" wrapText="1"/>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7" xfId="0" quotePrefix="1" applyFont="1" applyBorder="1" applyAlignment="1">
      <alignment horizontal="left" vertical="top" wrapText="1"/>
    </xf>
    <xf numFmtId="0" fontId="6" fillId="0" borderId="7" xfId="3" quotePrefix="1" applyFont="1" applyBorder="1" applyAlignment="1">
      <alignment horizontal="left" vertical="top" wrapText="1"/>
    </xf>
    <xf numFmtId="165" fontId="3" fillId="0" borderId="7" xfId="0" applyNumberFormat="1" applyFont="1" applyBorder="1" applyAlignment="1">
      <alignment horizontal="left" vertical="top" wrapText="1"/>
    </xf>
    <xf numFmtId="166" fontId="3" fillId="3" borderId="15" xfId="0" applyNumberFormat="1" applyFont="1" applyFill="1" applyBorder="1" applyAlignment="1">
      <alignment horizontal="left" vertical="top" wrapText="1"/>
    </xf>
    <xf numFmtId="0" fontId="3" fillId="3" borderId="0" xfId="0" applyFont="1" applyFill="1" applyAlignment="1">
      <alignment horizontal="left" vertical="top" wrapText="1"/>
    </xf>
    <xf numFmtId="0" fontId="3" fillId="4" borderId="0" xfId="0" applyFont="1" applyFill="1" applyAlignment="1">
      <alignment horizontal="left" vertical="top" wrapText="1"/>
    </xf>
    <xf numFmtId="3" fontId="3" fillId="3" borderId="13" xfId="8" applyFont="1" applyFill="1" applyBorder="1" applyAlignment="1" applyProtection="1">
      <alignment horizontal="left" vertical="top" wrapText="1"/>
    </xf>
    <xf numFmtId="0" fontId="7" fillId="0" borderId="13" xfId="0" applyFont="1" applyBorder="1" applyAlignment="1">
      <alignment vertical="top" wrapText="1"/>
    </xf>
    <xf numFmtId="0" fontId="7" fillId="3" borderId="13" xfId="0" applyFont="1" applyFill="1" applyBorder="1" applyAlignment="1">
      <alignment horizontal="left" vertical="top" wrapText="1"/>
    </xf>
    <xf numFmtId="3" fontId="3" fillId="3" borderId="13" xfId="8" applyFont="1" applyFill="1" applyBorder="1" applyAlignment="1" applyProtection="1">
      <alignment horizontal="justify" vertical="top" wrapText="1"/>
    </xf>
    <xf numFmtId="0" fontId="10" fillId="7" borderId="13" xfId="0" applyFont="1" applyFill="1" applyBorder="1" applyAlignment="1">
      <alignment horizontal="left" vertical="top" wrapText="1"/>
    </xf>
    <xf numFmtId="0" fontId="3" fillId="3" borderId="13" xfId="0" applyFont="1" applyFill="1" applyBorder="1" applyAlignment="1">
      <alignment horizontal="justify" vertical="top" wrapText="1"/>
    </xf>
    <xf numFmtId="0" fontId="7" fillId="3" borderId="13" xfId="0" applyFont="1" applyFill="1" applyBorder="1" applyAlignment="1">
      <alignment horizontal="justify" vertical="top" wrapText="1"/>
    </xf>
    <xf numFmtId="0" fontId="3" fillId="0" borderId="0" xfId="0" applyFont="1" applyBorder="1" applyAlignment="1">
      <alignment horizontal="left" vertical="top" wrapText="1"/>
    </xf>
    <xf numFmtId="0" fontId="3" fillId="3" borderId="13" xfId="0" applyFont="1" applyFill="1" applyBorder="1" applyAlignment="1">
      <alignment horizontal="center" vertical="top" wrapText="1"/>
    </xf>
    <xf numFmtId="17" fontId="3" fillId="3" borderId="13" xfId="0" applyNumberFormat="1" applyFont="1" applyFill="1" applyBorder="1" applyAlignment="1">
      <alignment horizontal="center" vertical="top" wrapText="1"/>
    </xf>
    <xf numFmtId="17" fontId="7" fillId="3" borderId="13" xfId="0" applyNumberFormat="1" applyFont="1" applyFill="1" applyBorder="1" applyAlignment="1">
      <alignment horizontal="center" vertical="center" wrapText="1"/>
    </xf>
    <xf numFmtId="0" fontId="3" fillId="3" borderId="16" xfId="0" applyFont="1" applyFill="1" applyBorder="1" applyAlignment="1">
      <alignment horizontal="center" vertical="center" wrapText="1"/>
    </xf>
    <xf numFmtId="42" fontId="3" fillId="3" borderId="0" xfId="9" applyFont="1" applyFill="1" applyAlignment="1">
      <alignment vertical="center" wrapText="1"/>
    </xf>
    <xf numFmtId="42" fontId="4" fillId="6" borderId="13" xfId="9" applyFont="1" applyFill="1" applyBorder="1" applyAlignment="1">
      <alignment horizontal="right" vertical="center" wrapText="1"/>
    </xf>
    <xf numFmtId="0" fontId="3" fillId="9" borderId="0" xfId="0" applyFont="1" applyFill="1" applyAlignment="1">
      <alignment vertical="center" wrapText="1"/>
    </xf>
    <xf numFmtId="42" fontId="3" fillId="0" borderId="0" xfId="9" applyFont="1" applyAlignment="1">
      <alignment vertical="center" wrapText="1"/>
    </xf>
    <xf numFmtId="42" fontId="3" fillId="0" borderId="0" xfId="9" applyFont="1" applyBorder="1" applyAlignment="1">
      <alignment vertical="center" wrapText="1"/>
    </xf>
    <xf numFmtId="42" fontId="3" fillId="7" borderId="0" xfId="9" applyFont="1" applyFill="1" applyAlignment="1">
      <alignment vertical="center" wrapText="1"/>
    </xf>
    <xf numFmtId="42" fontId="3" fillId="3" borderId="0" xfId="9" applyFont="1" applyFill="1" applyBorder="1" applyAlignment="1">
      <alignment vertical="center" wrapText="1"/>
    </xf>
    <xf numFmtId="0" fontId="12" fillId="3" borderId="13" xfId="0" applyFont="1" applyFill="1" applyBorder="1" applyAlignment="1">
      <alignment horizontal="center" vertical="center" wrapText="1"/>
    </xf>
    <xf numFmtId="0" fontId="7" fillId="3" borderId="13" xfId="0" applyFont="1" applyFill="1" applyBorder="1" applyAlignment="1">
      <alignment vertical="top" wrapText="1"/>
    </xf>
    <xf numFmtId="0" fontId="7" fillId="3" borderId="16" xfId="0" applyFont="1" applyFill="1" applyBorder="1" applyAlignment="1">
      <alignment vertical="center" wrapText="1"/>
    </xf>
    <xf numFmtId="0" fontId="7" fillId="3" borderId="13" xfId="0" applyFont="1" applyFill="1" applyBorder="1" applyAlignment="1">
      <alignment horizontal="left" vertical="center"/>
    </xf>
    <xf numFmtId="0" fontId="7" fillId="3" borderId="0" xfId="0" applyFont="1" applyFill="1" applyAlignment="1">
      <alignment horizontal="center" vertical="center"/>
    </xf>
    <xf numFmtId="0" fontId="7" fillId="3" borderId="16" xfId="0" applyFont="1" applyFill="1" applyBorder="1" applyAlignment="1">
      <alignment horizontal="center" vertical="center" wrapText="1"/>
    </xf>
    <xf numFmtId="42" fontId="3" fillId="9" borderId="0" xfId="9" applyFont="1" applyFill="1" applyAlignment="1">
      <alignment vertical="center" wrapText="1"/>
    </xf>
    <xf numFmtId="42" fontId="3" fillId="10" borderId="0" xfId="9" applyFont="1" applyFill="1" applyAlignment="1">
      <alignment vertical="center" wrapText="1"/>
    </xf>
    <xf numFmtId="42" fontId="3" fillId="8" borderId="0" xfId="9" applyFont="1" applyFill="1" applyAlignment="1">
      <alignment vertical="center" wrapText="1"/>
    </xf>
    <xf numFmtId="0" fontId="7" fillId="3" borderId="13" xfId="0" applyFont="1" applyFill="1" applyBorder="1" applyAlignment="1">
      <alignment horizontal="left" wrapText="1"/>
    </xf>
    <xf numFmtId="42" fontId="4" fillId="0" borderId="0" xfId="9" applyFont="1" applyAlignment="1">
      <alignment vertical="center" wrapText="1"/>
    </xf>
    <xf numFmtId="0" fontId="3" fillId="3" borderId="13" xfId="0" applyNumberFormat="1" applyFont="1" applyFill="1" applyBorder="1" applyAlignment="1">
      <alignment horizontal="center" vertical="center" wrapText="1"/>
    </xf>
    <xf numFmtId="1" fontId="3" fillId="3" borderId="13" xfId="0" applyNumberFormat="1" applyFont="1" applyFill="1" applyBorder="1" applyAlignment="1">
      <alignment horizontal="center" wrapText="1"/>
    </xf>
    <xf numFmtId="0" fontId="3" fillId="11" borderId="13" xfId="0" applyFont="1" applyFill="1" applyBorder="1" applyAlignment="1" applyProtection="1">
      <alignment vertical="center" wrapText="1"/>
      <protection locked="0"/>
    </xf>
    <xf numFmtId="42" fontId="3" fillId="3" borderId="0" xfId="0" applyNumberFormat="1" applyFont="1" applyFill="1" applyAlignment="1">
      <alignment vertical="center" wrapText="1"/>
    </xf>
    <xf numFmtId="0" fontId="7" fillId="0" borderId="0" xfId="0" applyFont="1"/>
    <xf numFmtId="49" fontId="7" fillId="0" borderId="13" xfId="10" applyFont="1" applyBorder="1" applyProtection="1">
      <alignment horizontal="left" vertical="center"/>
      <protection locked="0"/>
    </xf>
    <xf numFmtId="0" fontId="4" fillId="6" borderId="16" xfId="0" applyFont="1" applyFill="1" applyBorder="1" applyAlignment="1">
      <alignment vertical="center" wrapText="1"/>
    </xf>
    <xf numFmtId="0" fontId="7" fillId="3" borderId="16" xfId="0" applyFont="1" applyFill="1" applyBorder="1" applyAlignment="1">
      <alignment horizontal="justify" vertical="center" wrapText="1"/>
    </xf>
    <xf numFmtId="0" fontId="7" fillId="0" borderId="16" xfId="0" applyFont="1" applyBorder="1" applyAlignment="1">
      <alignment horizontal="left" vertical="center" wrapText="1"/>
    </xf>
    <xf numFmtId="0" fontId="7" fillId="3" borderId="16" xfId="0" applyFont="1" applyFill="1" applyBorder="1" applyAlignment="1">
      <alignment wrapText="1"/>
    </xf>
    <xf numFmtId="42" fontId="4" fillId="6" borderId="13" xfId="9" applyFont="1" applyFill="1" applyBorder="1" applyAlignment="1">
      <alignment horizontal="center" wrapText="1"/>
    </xf>
    <xf numFmtId="0" fontId="4" fillId="6" borderId="13" xfId="0" applyFont="1" applyFill="1" applyBorder="1" applyAlignment="1">
      <alignment horizontal="center" wrapText="1"/>
    </xf>
    <xf numFmtId="42" fontId="3" fillId="10" borderId="13" xfId="9" applyFont="1" applyFill="1" applyBorder="1" applyAlignment="1">
      <alignment vertical="center" wrapText="1"/>
    </xf>
    <xf numFmtId="42" fontId="3" fillId="8" borderId="13" xfId="9" applyFont="1" applyFill="1" applyBorder="1" applyAlignment="1">
      <alignment vertical="center" wrapText="1"/>
    </xf>
    <xf numFmtId="42" fontId="3" fillId="9" borderId="13" xfId="9" applyFont="1" applyFill="1" applyBorder="1" applyAlignment="1">
      <alignment vertical="center" wrapText="1"/>
    </xf>
    <xf numFmtId="42" fontId="3" fillId="3" borderId="13" xfId="0" applyNumberFormat="1" applyFont="1" applyFill="1" applyBorder="1" applyAlignment="1">
      <alignment vertical="center" wrapText="1"/>
    </xf>
    <xf numFmtId="0" fontId="4" fillId="3" borderId="0" xfId="0" applyFont="1" applyFill="1" applyBorder="1" applyAlignment="1">
      <alignment vertical="center" wrapText="1"/>
    </xf>
    <xf numFmtId="0" fontId="4" fillId="3" borderId="0" xfId="0" applyFont="1" applyFill="1" applyAlignment="1">
      <alignment vertical="center" wrapText="1"/>
    </xf>
    <xf numFmtId="43" fontId="3" fillId="3" borderId="13" xfId="0" applyNumberFormat="1" applyFont="1" applyFill="1" applyBorder="1" applyAlignment="1">
      <alignment vertical="center" wrapText="1"/>
    </xf>
    <xf numFmtId="42" fontId="7" fillId="10" borderId="13" xfId="9" applyFont="1" applyFill="1" applyBorder="1" applyAlignment="1">
      <alignment vertical="center" wrapText="1"/>
    </xf>
    <xf numFmtId="42" fontId="0" fillId="10" borderId="13" xfId="9" applyFont="1" applyFill="1" applyBorder="1" applyAlignment="1">
      <alignment vertical="center" wrapText="1"/>
    </xf>
    <xf numFmtId="42" fontId="3" fillId="3" borderId="13" xfId="9" applyFont="1" applyFill="1" applyBorder="1" applyAlignment="1">
      <alignment vertical="center" wrapText="1"/>
    </xf>
    <xf numFmtId="43" fontId="3" fillId="12" borderId="13" xfId="0" applyNumberFormat="1" applyFont="1" applyFill="1" applyBorder="1" applyAlignment="1">
      <alignment vertical="center" wrapText="1"/>
    </xf>
    <xf numFmtId="42" fontId="3" fillId="9" borderId="13" xfId="0" applyNumberFormat="1"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3" xfId="0" applyFont="1" applyFill="1" applyBorder="1" applyAlignment="1">
      <alignment vertical="center" wrapText="1"/>
    </xf>
    <xf numFmtId="42" fontId="11" fillId="3" borderId="13" xfId="9" applyFont="1" applyFill="1" applyBorder="1" applyAlignment="1">
      <alignment vertical="center" wrapText="1"/>
    </xf>
    <xf numFmtId="42" fontId="11" fillId="9" borderId="18" xfId="9" applyFont="1" applyFill="1" applyBorder="1" applyAlignment="1">
      <alignment vertical="center" wrapText="1"/>
    </xf>
    <xf numFmtId="169" fontId="3" fillId="3" borderId="0" xfId="9" applyNumberFormat="1" applyFont="1" applyFill="1" applyAlignment="1">
      <alignment vertical="center" wrapText="1"/>
    </xf>
    <xf numFmtId="169" fontId="4" fillId="6" borderId="13" xfId="9" applyNumberFormat="1" applyFont="1" applyFill="1" applyBorder="1" applyAlignment="1">
      <alignment horizontal="center" wrapText="1"/>
    </xf>
    <xf numFmtId="169" fontId="3" fillId="3" borderId="13" xfId="9" applyNumberFormat="1" applyFont="1" applyFill="1" applyBorder="1" applyAlignment="1">
      <alignment vertical="center" wrapText="1"/>
    </xf>
    <xf numFmtId="169" fontId="3" fillId="8" borderId="13" xfId="9" applyNumberFormat="1" applyFont="1" applyFill="1" applyBorder="1" applyAlignment="1">
      <alignment vertical="center" wrapText="1"/>
    </xf>
    <xf numFmtId="169" fontId="7" fillId="3" borderId="13" xfId="9" applyNumberFormat="1" applyFont="1" applyFill="1" applyBorder="1" applyAlignment="1">
      <alignment vertical="center" wrapText="1"/>
    </xf>
    <xf numFmtId="169" fontId="0" fillId="3" borderId="13" xfId="9" applyNumberFormat="1" applyFont="1" applyFill="1" applyBorder="1" applyAlignment="1">
      <alignment vertical="center" wrapText="1"/>
    </xf>
    <xf numFmtId="169" fontId="7" fillId="8" borderId="13" xfId="9" applyNumberFormat="1" applyFont="1" applyFill="1" applyBorder="1" applyAlignment="1">
      <alignment vertical="center" wrapText="1"/>
    </xf>
    <xf numFmtId="169" fontId="11" fillId="8" borderId="13" xfId="9" applyNumberFormat="1" applyFont="1" applyFill="1" applyBorder="1" applyAlignment="1">
      <alignment vertical="center" wrapText="1"/>
    </xf>
    <xf numFmtId="169" fontId="3" fillId="3" borderId="0" xfId="9" applyNumberFormat="1" applyFont="1" applyFill="1" applyBorder="1" applyAlignment="1">
      <alignment vertical="center" wrapText="1"/>
    </xf>
    <xf numFmtId="0" fontId="3" fillId="13" borderId="13" xfId="0" applyFont="1" applyFill="1" applyBorder="1" applyAlignment="1">
      <alignment vertical="center" wrapText="1"/>
    </xf>
    <xf numFmtId="169" fontId="4" fillId="13" borderId="13" xfId="9" applyNumberFormat="1" applyFont="1" applyFill="1" applyBorder="1" applyAlignment="1">
      <alignment vertical="center" wrapText="1"/>
    </xf>
    <xf numFmtId="42" fontId="10" fillId="12" borderId="22" xfId="9" applyFont="1" applyFill="1" applyBorder="1" applyAlignment="1">
      <alignment horizontal="center" vertical="center" wrapText="1"/>
    </xf>
    <xf numFmtId="4" fontId="10" fillId="12" borderId="22" xfId="0" applyNumberFormat="1" applyFont="1" applyFill="1" applyBorder="1" applyAlignment="1">
      <alignment horizontal="center" vertical="center" wrapText="1"/>
    </xf>
    <xf numFmtId="4" fontId="10" fillId="12" borderId="22" xfId="0" applyNumberFormat="1" applyFont="1" applyFill="1" applyBorder="1" applyAlignment="1">
      <alignment vertical="center" wrapText="1"/>
    </xf>
    <xf numFmtId="42" fontId="3" fillId="3" borderId="0" xfId="0" applyNumberFormat="1" applyFont="1" applyFill="1" applyBorder="1" applyAlignment="1">
      <alignment vertical="center" wrapText="1"/>
    </xf>
    <xf numFmtId="0" fontId="8" fillId="3" borderId="13" xfId="0" applyFont="1" applyFill="1" applyBorder="1" applyAlignment="1">
      <alignment horizontal="center" vertical="center" wrapText="1"/>
    </xf>
    <xf numFmtId="0" fontId="8" fillId="3" borderId="13" xfId="0" applyFont="1" applyFill="1" applyBorder="1" applyAlignment="1">
      <alignment horizontal="justify" vertical="center" wrapText="1"/>
    </xf>
    <xf numFmtId="14" fontId="8" fillId="3" borderId="13" xfId="0" applyNumberFormat="1" applyFont="1" applyFill="1" applyBorder="1" applyAlignment="1">
      <alignment horizontal="center" vertical="center" wrapText="1"/>
    </xf>
    <xf numFmtId="0" fontId="8" fillId="11" borderId="13" xfId="0" applyFont="1" applyFill="1" applyBorder="1" applyAlignment="1" applyProtection="1">
      <alignment horizontal="center" vertical="center" wrapText="1"/>
      <protection locked="0"/>
    </xf>
    <xf numFmtId="3" fontId="8" fillId="3" borderId="13" xfId="8" applyFont="1" applyFill="1" applyBorder="1" applyAlignment="1" applyProtection="1">
      <alignment horizontal="left" vertical="top" wrapText="1"/>
    </xf>
    <xf numFmtId="17" fontId="8" fillId="3" borderId="13" xfId="0" applyNumberFormat="1" applyFont="1" applyFill="1" applyBorder="1" applyAlignment="1">
      <alignment horizontal="center" vertical="center" wrapText="1"/>
    </xf>
    <xf numFmtId="1" fontId="8" fillId="3" borderId="13" xfId="0" applyNumberFormat="1" applyFont="1" applyFill="1" applyBorder="1" applyAlignment="1">
      <alignment horizontal="center" vertical="center" wrapText="1"/>
    </xf>
    <xf numFmtId="1" fontId="8" fillId="3" borderId="13" xfId="1" applyNumberFormat="1" applyFont="1" applyFill="1" applyBorder="1" applyAlignment="1">
      <alignment horizontal="right" vertical="center" wrapText="1"/>
    </xf>
    <xf numFmtId="170" fontId="8" fillId="3" borderId="13" xfId="0" applyNumberFormat="1" applyFont="1" applyFill="1" applyBorder="1" applyAlignment="1">
      <alignment horizontal="center" vertical="center" wrapText="1"/>
    </xf>
    <xf numFmtId="42" fontId="8" fillId="3" borderId="13" xfId="9" applyFont="1" applyFill="1" applyBorder="1" applyAlignment="1">
      <alignment horizontal="right" vertical="center" wrapText="1"/>
    </xf>
    <xf numFmtId="0" fontId="8" fillId="3" borderId="13" xfId="0" applyFont="1" applyFill="1" applyBorder="1" applyAlignment="1">
      <alignment horizontal="left" wrapText="1"/>
    </xf>
    <xf numFmtId="42" fontId="7" fillId="0" borderId="13" xfId="9" applyFont="1" applyBorder="1" applyAlignment="1">
      <alignment vertical="center"/>
    </xf>
    <xf numFmtId="0" fontId="3" fillId="3" borderId="16" xfId="0" applyFont="1" applyFill="1" applyBorder="1" applyAlignment="1">
      <alignment horizontal="left" vertical="center" wrapText="1"/>
    </xf>
    <xf numFmtId="42" fontId="4" fillId="3" borderId="13" xfId="9" applyFont="1" applyFill="1" applyBorder="1" applyAlignment="1">
      <alignment vertical="center" wrapText="1"/>
    </xf>
    <xf numFmtId="0" fontId="15" fillId="3" borderId="13" xfId="0" applyFont="1" applyFill="1" applyBorder="1" applyAlignment="1">
      <alignment horizontal="left" vertical="center" wrapText="1"/>
    </xf>
    <xf numFmtId="0" fontId="15" fillId="3" borderId="13" xfId="0" applyFont="1" applyFill="1" applyBorder="1" applyAlignment="1">
      <alignment horizontal="left" vertical="top" wrapText="1"/>
    </xf>
    <xf numFmtId="0" fontId="8" fillId="3" borderId="13" xfId="0" applyFont="1" applyFill="1" applyBorder="1" applyAlignment="1">
      <alignment horizontal="left" vertical="center" wrapText="1"/>
    </xf>
    <xf numFmtId="42" fontId="8" fillId="3" borderId="13" xfId="9" applyFont="1" applyFill="1" applyBorder="1" applyAlignment="1">
      <alignment horizontal="center" vertical="center" wrapText="1"/>
    </xf>
    <xf numFmtId="42" fontId="8" fillId="3" borderId="13" xfId="0" applyNumberFormat="1" applyFont="1" applyFill="1" applyBorder="1" applyAlignment="1">
      <alignment horizontal="center" vertical="center" wrapText="1"/>
    </xf>
    <xf numFmtId="0" fontId="8" fillId="3" borderId="13" xfId="0" applyFont="1" applyFill="1" applyBorder="1" applyAlignment="1">
      <alignment horizontal="left" vertical="top" wrapText="1"/>
    </xf>
    <xf numFmtId="42" fontId="3" fillId="0" borderId="0" xfId="9" applyFont="1" applyAlignment="1">
      <alignment horizontal="right" vertical="center" wrapText="1"/>
    </xf>
    <xf numFmtId="42" fontId="3" fillId="0" borderId="0" xfId="9" applyFont="1" applyFill="1" applyAlignment="1">
      <alignment horizontal="right" vertical="center" wrapText="1"/>
    </xf>
    <xf numFmtId="42" fontId="3" fillId="3" borderId="13" xfId="9" applyFont="1" applyFill="1" applyBorder="1" applyAlignment="1">
      <alignment horizontal="right" wrapText="1"/>
    </xf>
    <xf numFmtId="42" fontId="7" fillId="0" borderId="13" xfId="9" applyFont="1" applyBorder="1" applyAlignment="1">
      <alignment horizontal="right" wrapText="1"/>
    </xf>
    <xf numFmtId="42" fontId="3" fillId="3" borderId="13" xfId="9" applyFont="1" applyFill="1" applyBorder="1" applyAlignment="1">
      <alignment horizontal="right" vertical="center" wrapText="1"/>
    </xf>
    <xf numFmtId="42" fontId="7" fillId="3" borderId="13" xfId="9" applyFont="1" applyFill="1" applyBorder="1" applyAlignment="1">
      <alignment horizontal="right" vertical="center" wrapText="1"/>
    </xf>
    <xf numFmtId="42" fontId="7" fillId="0" borderId="13" xfId="9" applyFont="1" applyBorder="1" applyAlignment="1">
      <alignment horizontal="right" vertical="center" wrapText="1"/>
    </xf>
    <xf numFmtId="42" fontId="7" fillId="3" borderId="13" xfId="9" applyFont="1" applyFill="1" applyBorder="1" applyAlignment="1">
      <alignment wrapText="1"/>
    </xf>
    <xf numFmtId="42" fontId="7" fillId="3" borderId="13" xfId="9" applyFont="1" applyFill="1" applyBorder="1" applyAlignment="1">
      <alignment horizontal="right" wrapText="1"/>
    </xf>
    <xf numFmtId="42" fontId="7" fillId="3" borderId="13" xfId="9" applyFont="1" applyFill="1" applyBorder="1" applyAlignment="1">
      <alignment vertical="center" wrapText="1"/>
    </xf>
    <xf numFmtId="42" fontId="7" fillId="3" borderId="13" xfId="9" applyFont="1" applyFill="1" applyBorder="1" applyAlignment="1">
      <alignment horizontal="center" vertical="center" wrapText="1"/>
    </xf>
    <xf numFmtId="42" fontId="3" fillId="7" borderId="13" xfId="9" applyFont="1" applyFill="1" applyBorder="1" applyAlignment="1">
      <alignment horizontal="right" vertical="center" wrapText="1"/>
    </xf>
    <xf numFmtId="42" fontId="7" fillId="0" borderId="13" xfId="9" applyFont="1" applyBorder="1" applyAlignment="1">
      <alignment vertical="center" wrapText="1"/>
    </xf>
    <xf numFmtId="42" fontId="13" fillId="3" borderId="13" xfId="9" applyFont="1" applyFill="1" applyBorder="1" applyAlignment="1">
      <alignment vertical="center" wrapText="1"/>
    </xf>
    <xf numFmtId="42" fontId="3" fillId="0" borderId="0" xfId="9" applyFont="1" applyBorder="1" applyAlignment="1">
      <alignment horizontal="right" vertical="center" wrapText="1"/>
    </xf>
    <xf numFmtId="49" fontId="7" fillId="3" borderId="13" xfId="10" applyFont="1" applyFill="1" applyBorder="1" applyProtection="1">
      <alignment horizontal="left" vertical="center"/>
      <protection locked="0"/>
    </xf>
    <xf numFmtId="42" fontId="7" fillId="3" borderId="13" xfId="9" applyFont="1" applyFill="1" applyBorder="1" applyAlignment="1">
      <alignment vertical="center"/>
    </xf>
    <xf numFmtId="15" fontId="7" fillId="3" borderId="13" xfId="0" applyNumberFormat="1" applyFont="1" applyFill="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vertical="center" wrapText="1"/>
    </xf>
    <xf numFmtId="14" fontId="3" fillId="3" borderId="13" xfId="0" applyNumberFormat="1" applyFont="1" applyFill="1" applyBorder="1" applyAlignment="1">
      <alignment horizontal="left" vertical="center" wrapText="1"/>
    </xf>
    <xf numFmtId="0" fontId="17" fillId="3" borderId="24" xfId="0" applyFont="1" applyFill="1" applyBorder="1" applyAlignment="1">
      <alignment horizontal="center" vertical="center" wrapText="1"/>
    </xf>
    <xf numFmtId="0" fontId="3" fillId="3" borderId="13" xfId="0" applyFont="1" applyFill="1" applyBorder="1" applyAlignment="1">
      <alignment vertical="top" wrapText="1"/>
    </xf>
    <xf numFmtId="0" fontId="18" fillId="3" borderId="0" xfId="0" applyFont="1" applyFill="1" applyAlignment="1">
      <alignment vertical="top" wrapText="1" indent="1"/>
    </xf>
    <xf numFmtId="49" fontId="7" fillId="14" borderId="13" xfId="10" applyFont="1" applyFill="1" applyBorder="1" applyProtection="1">
      <alignment horizontal="left" vertical="center"/>
      <protection locked="0"/>
    </xf>
    <xf numFmtId="0" fontId="3" fillId="3" borderId="0" xfId="0" applyFont="1" applyFill="1" applyAlignment="1">
      <alignment vertical="top" wrapText="1"/>
    </xf>
    <xf numFmtId="169" fontId="4" fillId="3" borderId="13" xfId="9" applyNumberFormat="1" applyFont="1" applyFill="1" applyBorder="1" applyAlignment="1">
      <alignment vertical="center" wrapText="1"/>
    </xf>
    <xf numFmtId="171" fontId="3" fillId="3" borderId="13" xfId="9" applyNumberFormat="1" applyFont="1" applyFill="1" applyBorder="1" applyAlignment="1">
      <alignment horizontal="right" vertical="center" wrapText="1"/>
    </xf>
    <xf numFmtId="0" fontId="19" fillId="3" borderId="0" xfId="0" applyFont="1" applyFill="1"/>
    <xf numFmtId="49" fontId="3" fillId="0" borderId="13" xfId="10" applyFont="1" applyBorder="1" applyProtection="1">
      <alignment horizontal="left" vertical="center"/>
      <protection locked="0"/>
    </xf>
    <xf numFmtId="0" fontId="3" fillId="3" borderId="13" xfId="1" applyNumberFormat="1" applyFont="1" applyFill="1" applyBorder="1" applyAlignment="1">
      <alignment horizontal="center" vertical="center" wrapText="1"/>
    </xf>
    <xf numFmtId="0" fontId="19" fillId="0" borderId="13" xfId="0" applyFont="1" applyBorder="1"/>
    <xf numFmtId="0" fontId="19" fillId="0" borderId="0" xfId="0" applyFont="1"/>
    <xf numFmtId="0" fontId="3" fillId="0" borderId="13" xfId="0" applyFont="1" applyBorder="1" applyAlignment="1">
      <alignment wrapText="1"/>
    </xf>
    <xf numFmtId="0" fontId="19" fillId="3" borderId="13" xfId="0" applyFont="1" applyFill="1" applyBorder="1"/>
    <xf numFmtId="42" fontId="19" fillId="0" borderId="13" xfId="0" applyNumberFormat="1" applyFont="1" applyBorder="1"/>
    <xf numFmtId="0" fontId="8" fillId="3" borderId="20" xfId="0" applyFont="1" applyFill="1" applyBorder="1" applyAlignment="1">
      <alignment horizontal="left" vertical="top" wrapText="1"/>
    </xf>
    <xf numFmtId="42" fontId="19" fillId="3" borderId="13" xfId="0" applyNumberFormat="1" applyFont="1" applyFill="1" applyBorder="1" applyAlignment="1">
      <alignment vertical="center"/>
    </xf>
    <xf numFmtId="0" fontId="19" fillId="3" borderId="13" xfId="0" applyFont="1" applyFill="1" applyBorder="1" applyAlignment="1">
      <alignment horizontal="center"/>
    </xf>
    <xf numFmtId="0" fontId="19" fillId="3" borderId="23" xfId="0" applyFont="1" applyFill="1" applyBorder="1"/>
    <xf numFmtId="0" fontId="19" fillId="3" borderId="13" xfId="0" applyFont="1" applyFill="1" applyBorder="1" applyAlignment="1">
      <alignment wrapText="1"/>
    </xf>
    <xf numFmtId="42" fontId="3" fillId="3" borderId="13" xfId="9" applyFont="1" applyFill="1" applyBorder="1" applyAlignment="1">
      <alignment horizontal="center" vertical="center" wrapText="1"/>
    </xf>
    <xf numFmtId="42" fontId="3" fillId="3" borderId="0" xfId="9" applyFont="1" applyFill="1" applyAlignment="1">
      <alignment horizontal="center" vertical="center" wrapText="1"/>
    </xf>
    <xf numFmtId="0" fontId="3" fillId="3" borderId="0" xfId="0" applyFont="1" applyFill="1" applyBorder="1" applyAlignment="1">
      <alignment horizontal="left" vertical="center" wrapText="1"/>
    </xf>
    <xf numFmtId="17" fontId="17" fillId="11" borderId="13" xfId="0" applyNumberFormat="1" applyFont="1" applyFill="1" applyBorder="1" applyAlignment="1" applyProtection="1">
      <alignment horizontal="center" vertical="center" wrapText="1"/>
      <protection locked="0"/>
    </xf>
    <xf numFmtId="0" fontId="17" fillId="11" borderId="13" xfId="0" applyFont="1" applyFill="1" applyBorder="1" applyAlignment="1" applyProtection="1">
      <alignment horizontal="center" vertical="center" wrapText="1"/>
      <protection locked="0"/>
    </xf>
    <xf numFmtId="0" fontId="17" fillId="3" borderId="13" xfId="0" applyFont="1" applyFill="1" applyBorder="1" applyAlignment="1">
      <alignment horizontal="center" vertical="center" wrapText="1"/>
    </xf>
    <xf numFmtId="172" fontId="17" fillId="3" borderId="13" xfId="11" applyNumberFormat="1" applyFont="1" applyFill="1" applyBorder="1" applyAlignment="1">
      <alignment horizontal="center" vertical="center" wrapText="1"/>
    </xf>
    <xf numFmtId="0" fontId="3" fillId="0" borderId="13" xfId="0" applyFont="1" applyBorder="1" applyAlignment="1">
      <alignment horizontal="left" vertical="top" wrapText="1"/>
    </xf>
    <xf numFmtId="0" fontId="3" fillId="0" borderId="13" xfId="0" applyFont="1" applyBorder="1" applyAlignment="1">
      <alignment horizontal="center" vertical="center" wrapText="1"/>
    </xf>
    <xf numFmtId="42" fontId="3" fillId="0" borderId="13" xfId="9" applyFont="1" applyBorder="1" applyAlignment="1">
      <alignment horizontal="right" vertical="center" wrapText="1"/>
    </xf>
    <xf numFmtId="0" fontId="19" fillId="0" borderId="0" xfId="0" applyFont="1" applyAlignment="1">
      <alignment wrapText="1"/>
    </xf>
    <xf numFmtId="0" fontId="19" fillId="3" borderId="0" xfId="0" applyFont="1" applyFill="1" applyAlignment="1">
      <alignment wrapText="1"/>
    </xf>
    <xf numFmtId="0" fontId="19" fillId="3" borderId="13" xfId="0" applyFont="1" applyFill="1" applyBorder="1" applyAlignment="1">
      <alignment vertical="center" wrapText="1"/>
    </xf>
    <xf numFmtId="42" fontId="19" fillId="3" borderId="13" xfId="9" applyFont="1" applyFill="1" applyBorder="1" applyAlignment="1">
      <alignment vertical="center" wrapText="1"/>
    </xf>
    <xf numFmtId="42" fontId="3" fillId="3" borderId="0" xfId="9" applyFont="1" applyFill="1" applyBorder="1" applyAlignment="1">
      <alignment horizontal="left" vertical="center" wrapText="1"/>
    </xf>
    <xf numFmtId="0" fontId="3" fillId="3" borderId="13" xfId="0" applyNumberFormat="1" applyFont="1" applyFill="1" applyBorder="1" applyAlignment="1">
      <alignment horizontal="left" vertical="center" wrapText="1"/>
    </xf>
    <xf numFmtId="0" fontId="3" fillId="3" borderId="19" xfId="0" applyFont="1" applyFill="1" applyBorder="1" applyAlignment="1">
      <alignment horizontal="left" vertical="center" wrapText="1"/>
    </xf>
    <xf numFmtId="171" fontId="10" fillId="0" borderId="13" xfId="9" applyNumberFormat="1" applyFont="1" applyBorder="1" applyAlignment="1">
      <alignment horizontal="right"/>
    </xf>
    <xf numFmtId="0" fontId="3" fillId="3" borderId="0" xfId="0" applyFont="1" applyFill="1" applyBorder="1" applyAlignment="1">
      <alignment vertical="top" wrapText="1"/>
    </xf>
    <xf numFmtId="169" fontId="3" fillId="3" borderId="13" xfId="9" applyNumberFormat="1" applyFont="1" applyFill="1" applyBorder="1" applyAlignment="1">
      <alignment horizontal="right" vertical="center" wrapText="1"/>
    </xf>
    <xf numFmtId="0" fontId="3" fillId="3" borderId="19" xfId="0" applyFont="1" applyFill="1" applyBorder="1" applyAlignment="1">
      <alignment horizontal="left" vertical="top" wrapText="1"/>
    </xf>
    <xf numFmtId="14" fontId="10" fillId="3" borderId="19" xfId="0" applyNumberFormat="1" applyFont="1" applyFill="1" applyBorder="1" applyAlignment="1">
      <alignment horizontal="center" vertical="center" wrapText="1"/>
    </xf>
    <xf numFmtId="0" fontId="7" fillId="3" borderId="19" xfId="0" applyFont="1" applyFill="1" applyBorder="1" applyAlignment="1">
      <alignment horizontal="left" vertical="center" wrapText="1"/>
    </xf>
    <xf numFmtId="42" fontId="3" fillId="3" borderId="19" xfId="9" applyFont="1" applyFill="1" applyBorder="1" applyAlignment="1">
      <alignment horizontal="right" vertical="center" wrapText="1"/>
    </xf>
    <xf numFmtId="42" fontId="3" fillId="3" borderId="19" xfId="9" applyFont="1" applyFill="1" applyBorder="1" applyAlignment="1">
      <alignment horizontal="center" vertical="center" wrapText="1"/>
    </xf>
    <xf numFmtId="0" fontId="3" fillId="3" borderId="19" xfId="0" applyFont="1" applyFill="1" applyBorder="1" applyAlignment="1">
      <alignment horizontal="center" vertical="center" wrapText="1"/>
    </xf>
    <xf numFmtId="169" fontId="3" fillId="3" borderId="13" xfId="9" applyNumberFormat="1" applyFont="1" applyFill="1" applyBorder="1" applyAlignment="1">
      <alignment horizontal="center" vertical="center" wrapText="1"/>
    </xf>
    <xf numFmtId="171" fontId="3" fillId="3" borderId="13" xfId="0" applyNumberFormat="1" applyFont="1" applyFill="1" applyBorder="1" applyAlignment="1">
      <alignment vertical="center" wrapText="1"/>
    </xf>
    <xf numFmtId="0" fontId="19" fillId="3" borderId="13" xfId="0" applyFont="1" applyFill="1" applyBorder="1" applyAlignment="1">
      <alignment vertical="top" wrapText="1"/>
    </xf>
    <xf numFmtId="42" fontId="19" fillId="3" borderId="13" xfId="9" applyFont="1" applyFill="1" applyBorder="1" applyAlignment="1">
      <alignment wrapText="1"/>
    </xf>
    <xf numFmtId="42" fontId="19" fillId="0" borderId="13" xfId="9" applyFont="1" applyBorder="1"/>
    <xf numFmtId="0" fontId="12" fillId="9" borderId="13" xfId="0" applyFont="1" applyFill="1" applyBorder="1" applyAlignment="1">
      <alignment horizontal="center" vertical="center" wrapText="1"/>
    </xf>
    <xf numFmtId="42" fontId="19" fillId="3" borderId="13" xfId="9" applyFont="1" applyFill="1" applyBorder="1"/>
    <xf numFmtId="169" fontId="0" fillId="9" borderId="13" xfId="9" applyNumberFormat="1" applyFont="1" applyFill="1" applyBorder="1" applyAlignment="1">
      <alignment vertical="center" wrapText="1"/>
    </xf>
    <xf numFmtId="171" fontId="3" fillId="3" borderId="13" xfId="0" applyNumberFormat="1" applyFont="1" applyFill="1" applyBorder="1" applyAlignment="1">
      <alignment horizontal="center" vertical="center" wrapText="1"/>
    </xf>
    <xf numFmtId="49" fontId="7" fillId="3" borderId="13" xfId="10" applyFont="1" applyFill="1" applyBorder="1" applyAlignment="1" applyProtection="1">
      <alignment horizontal="left" vertical="center" wrapText="1"/>
      <protection locked="0"/>
    </xf>
    <xf numFmtId="169" fontId="3" fillId="8" borderId="19" xfId="9" applyNumberFormat="1" applyFont="1" applyFill="1" applyBorder="1" applyAlignment="1">
      <alignment vertical="center" wrapText="1"/>
    </xf>
    <xf numFmtId="169" fontId="0" fillId="8" borderId="20" xfId="9" applyNumberFormat="1" applyFont="1" applyFill="1" applyBorder="1" applyAlignment="1">
      <alignment vertical="center" wrapText="1"/>
    </xf>
    <xf numFmtId="169" fontId="0" fillId="0" borderId="21" xfId="9" applyNumberFormat="1" applyFont="1" applyBorder="1" applyAlignment="1">
      <alignmen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164" fontId="3" fillId="0" borderId="4" xfId="1" applyNumberFormat="1" applyFont="1" applyFill="1" applyBorder="1" applyAlignment="1">
      <alignment horizontal="left" vertical="center" wrapText="1"/>
    </xf>
    <xf numFmtId="164" fontId="3" fillId="0" borderId="5" xfId="1" applyNumberFormat="1"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164" fontId="3" fillId="0" borderId="0" xfId="1" applyNumberFormat="1" applyFont="1" applyFill="1" applyBorder="1" applyAlignment="1">
      <alignment horizontal="left" vertical="center" wrapText="1"/>
    </xf>
    <xf numFmtId="164" fontId="3" fillId="0" borderId="9" xfId="1" applyNumberFormat="1"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164" fontId="3" fillId="0" borderId="11" xfId="1" applyNumberFormat="1" applyFont="1" applyFill="1" applyBorder="1" applyAlignment="1">
      <alignment horizontal="left" vertical="center" wrapText="1"/>
    </xf>
    <xf numFmtId="164" fontId="3" fillId="0" borderId="12" xfId="1" applyNumberFormat="1" applyFont="1" applyFill="1" applyBorder="1" applyAlignment="1">
      <alignment horizontal="left" vertical="center" wrapText="1"/>
    </xf>
  </cellXfs>
  <cellStyles count="19">
    <cellStyle name="6_x0019_¾I?À@%¡h¼ï©À@Ã´üµ¥Þ¾@_x0008_Uy_x0012_ÕÁ@·\È?+Á@Íòw#…»ô@_x000a_MS51500050" xfId="13" xr:uid="{9927967F-E8C4-4979-A139-D2E05399278C}"/>
    <cellStyle name="BodyStyle" xfId="10" xr:uid="{7FC45E71-1E81-4A45-8AD2-D852635FF081}"/>
    <cellStyle name="Doble raya" xfId="8" xr:uid="{00000000-0005-0000-0000-000000000000}"/>
    <cellStyle name="Énfasis1" xfId="2" builtinId="29"/>
    <cellStyle name="Hipervínculo" xfId="3" builtinId="8"/>
    <cellStyle name="Millares [0]" xfId="1" builtinId="6"/>
    <cellStyle name="Millares [0] 2" xfId="14" xr:uid="{29B70F41-EA79-4FE8-8D06-1293D8247018}"/>
    <cellStyle name="Millares [0] 3" xfId="18" xr:uid="{6989370A-8827-4557-BD68-F85C23D8C60E}"/>
    <cellStyle name="Millares 2" xfId="15" xr:uid="{4F6D22B5-2F64-4F6B-AFF2-47AA4625D4A5}"/>
    <cellStyle name="Moneda" xfId="11" builtinId="4"/>
    <cellStyle name="Moneda [0]" xfId="9" builtinId="7"/>
    <cellStyle name="Nivel 1,2.3,5,6,9" xfId="4" xr:uid="{00000000-0005-0000-0000-000005000000}"/>
    <cellStyle name="Nivel 4" xfId="5" xr:uid="{00000000-0005-0000-0000-000006000000}"/>
    <cellStyle name="Nivel 7" xfId="6" xr:uid="{00000000-0005-0000-0000-000007000000}"/>
    <cellStyle name="NIVEL 8" xfId="7" xr:uid="{00000000-0005-0000-0000-000008000000}"/>
    <cellStyle name="Normal" xfId="0" builtinId="0"/>
    <cellStyle name="Normal 2" xfId="16" xr:uid="{1CC8552D-1354-49C0-93C9-1BC804CF1980}"/>
    <cellStyle name="Normal 3" xfId="12" xr:uid="{7BDEB764-CB37-4EB6-8614-FB3AC0DFE23B}"/>
    <cellStyle name="Porcentual 2" xfId="17" xr:uid="{E9B14D2F-599D-4BA8-93E9-69D7607A2DD3}"/>
  </cellStyles>
  <dxfs count="0"/>
  <tableStyles count="0" defaultTableStyle="TableStyleMedium2" defaultPivotStyle="PivotStyleLight16"/>
  <colors>
    <mruColors>
      <color rgb="FFD51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433"/>
  <sheetViews>
    <sheetView tabSelected="1" topLeftCell="A337" zoomScale="80" zoomScaleNormal="80" zoomScalePageLayoutView="80" workbookViewId="0">
      <selection activeCell="A342" sqref="A342:XFD433"/>
    </sheetView>
  </sheetViews>
  <sheetFormatPr baseColWidth="10" defaultColWidth="10.85546875" defaultRowHeight="12" x14ac:dyDescent="0.25"/>
  <cols>
    <col min="1" max="1" width="10.85546875" style="26"/>
    <col min="2" max="2" width="23.7109375" style="23" customWidth="1"/>
    <col min="3" max="3" width="95.140625" style="90" customWidth="1"/>
    <col min="4" max="4" width="18" style="24" customWidth="1"/>
    <col min="5" max="5" width="12.42578125" style="25" bestFit="1" customWidth="1"/>
    <col min="6" max="6" width="20.28515625" style="24" customWidth="1"/>
    <col min="7" max="7" width="30.28515625" style="24" customWidth="1"/>
    <col min="8" max="8" width="21.28515625" style="190" customWidth="1"/>
    <col min="9" max="9" width="19.42578125" style="190" customWidth="1"/>
    <col min="10" max="10" width="16.140625" style="24" customWidth="1"/>
    <col min="11" max="11" width="16.7109375" style="24" customWidth="1"/>
    <col min="12" max="12" width="48" style="23" customWidth="1"/>
    <col min="13" max="13" width="14.28515625" style="26" bestFit="1" customWidth="1"/>
    <col min="14" max="14" width="58" style="23" customWidth="1"/>
    <col min="15" max="15" width="41.140625" style="26" customWidth="1"/>
    <col min="16" max="16" width="53.28515625" style="99" customWidth="1"/>
    <col min="17" max="17" width="21.140625" style="26" customWidth="1"/>
    <col min="18" max="18" width="23" style="149" customWidth="1"/>
    <col min="19" max="19" width="16.28515625" style="33" customWidth="1"/>
    <col min="20" max="20" width="13.140625" style="33" bestFit="1" customWidth="1"/>
    <col min="21" max="21" width="13.7109375" style="33" bestFit="1" customWidth="1"/>
    <col min="22" max="22" width="10.85546875" style="33"/>
    <col min="23" max="23" width="13.140625" style="33" bestFit="1" customWidth="1"/>
    <col min="24" max="58" width="10.85546875" style="33"/>
    <col min="59" max="16384" width="10.85546875" style="26"/>
  </cols>
  <sheetData>
    <row r="1" spans="2:58" s="4" customFormat="1" x14ac:dyDescent="0.25">
      <c r="B1" s="1"/>
      <c r="C1" s="74"/>
      <c r="D1" s="2"/>
      <c r="E1" s="3"/>
      <c r="F1" s="2"/>
      <c r="G1" s="2"/>
      <c r="H1" s="176"/>
      <c r="I1" s="176"/>
      <c r="J1" s="2"/>
      <c r="K1" s="2"/>
      <c r="L1" s="1"/>
      <c r="N1" s="1"/>
      <c r="P1" s="98"/>
      <c r="R1" s="141"/>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row>
    <row r="2" spans="2:58" s="4" customFormat="1" ht="28.5" customHeight="1" x14ac:dyDescent="0.25">
      <c r="B2" s="5" t="s">
        <v>0</v>
      </c>
      <c r="C2" s="74"/>
      <c r="D2" s="2"/>
      <c r="E2" s="3"/>
      <c r="F2" s="2"/>
      <c r="G2" s="2"/>
      <c r="H2" s="176"/>
      <c r="I2" s="176"/>
      <c r="J2" s="2"/>
      <c r="K2" s="2"/>
      <c r="L2" s="1"/>
      <c r="N2" s="1"/>
      <c r="P2" s="98"/>
      <c r="R2" s="141"/>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2:58" s="4" customFormat="1" x14ac:dyDescent="0.25">
      <c r="B3" s="5"/>
      <c r="C3" s="74"/>
      <c r="D3" s="2"/>
      <c r="E3" s="3"/>
      <c r="F3" s="2"/>
      <c r="G3" s="2"/>
      <c r="H3" s="176"/>
      <c r="I3" s="176"/>
      <c r="J3" s="2"/>
      <c r="K3" s="2"/>
      <c r="L3" s="1"/>
      <c r="N3" s="1"/>
      <c r="P3" s="98"/>
      <c r="R3" s="141"/>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2:58" s="4" customFormat="1" ht="42" customHeight="1" thickBot="1" x14ac:dyDescent="0.3">
      <c r="B4" s="5" t="s">
        <v>1</v>
      </c>
      <c r="C4" s="74"/>
      <c r="D4" s="2"/>
      <c r="E4" s="3"/>
      <c r="F4" s="2"/>
      <c r="G4" s="2"/>
      <c r="H4" s="176"/>
      <c r="I4" s="176"/>
      <c r="J4" s="2"/>
      <c r="K4" s="2"/>
      <c r="L4" s="1"/>
      <c r="N4" s="1"/>
      <c r="P4" s="98"/>
      <c r="R4" s="141"/>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row>
    <row r="5" spans="2:58" s="4" customFormat="1" x14ac:dyDescent="0.25">
      <c r="B5" s="6" t="s">
        <v>2</v>
      </c>
      <c r="C5" s="75" t="s">
        <v>3</v>
      </c>
      <c r="D5" s="2"/>
      <c r="E5" s="3"/>
      <c r="F5" s="256" t="s">
        <v>4</v>
      </c>
      <c r="G5" s="257"/>
      <c r="H5" s="258"/>
      <c r="I5" s="259"/>
      <c r="J5" s="2"/>
      <c r="K5" s="2"/>
      <c r="L5" s="1"/>
      <c r="N5" s="1"/>
      <c r="P5" s="98"/>
      <c r="R5" s="141"/>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row>
    <row r="6" spans="2:58" s="4" customFormat="1" x14ac:dyDescent="0.25">
      <c r="B6" s="7" t="s">
        <v>5</v>
      </c>
      <c r="C6" s="76" t="s">
        <v>6</v>
      </c>
      <c r="D6" s="2"/>
      <c r="E6" s="3"/>
      <c r="F6" s="260"/>
      <c r="G6" s="261"/>
      <c r="H6" s="262"/>
      <c r="I6" s="263"/>
      <c r="J6" s="2"/>
      <c r="K6" s="2"/>
      <c r="L6" s="1"/>
      <c r="N6" s="1"/>
      <c r="P6" s="98"/>
      <c r="R6" s="141"/>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row>
    <row r="7" spans="2:58" s="4" customFormat="1" x14ac:dyDescent="0.25">
      <c r="B7" s="7" t="s">
        <v>7</v>
      </c>
      <c r="C7" s="77">
        <v>5878750</v>
      </c>
      <c r="D7" s="2"/>
      <c r="E7" s="3"/>
      <c r="F7" s="260"/>
      <c r="G7" s="261"/>
      <c r="H7" s="262"/>
      <c r="I7" s="263"/>
      <c r="J7" s="2"/>
      <c r="K7" s="2"/>
      <c r="L7" s="1"/>
      <c r="N7" s="1"/>
      <c r="P7" s="98"/>
      <c r="R7" s="141"/>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row>
    <row r="8" spans="2:58" s="4" customFormat="1" x14ac:dyDescent="0.25">
      <c r="B8" s="7" t="s">
        <v>8</v>
      </c>
      <c r="C8" s="78" t="s">
        <v>9</v>
      </c>
      <c r="D8" s="2"/>
      <c r="E8" s="3"/>
      <c r="F8" s="260"/>
      <c r="G8" s="261"/>
      <c r="H8" s="262"/>
      <c r="I8" s="263"/>
      <c r="J8" s="2"/>
      <c r="K8" s="2"/>
      <c r="L8" s="1"/>
      <c r="N8" s="1"/>
      <c r="P8" s="98"/>
      <c r="R8" s="141"/>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row>
    <row r="9" spans="2:58" s="4" customFormat="1" ht="156" x14ac:dyDescent="0.25">
      <c r="B9" s="7" t="s">
        <v>10</v>
      </c>
      <c r="C9" s="53" t="s">
        <v>11</v>
      </c>
      <c r="D9" s="2"/>
      <c r="E9" s="3"/>
      <c r="F9" s="264"/>
      <c r="G9" s="265"/>
      <c r="H9" s="266"/>
      <c r="I9" s="267"/>
      <c r="J9" s="2"/>
      <c r="K9" s="2"/>
      <c r="L9" s="1"/>
      <c r="N9" s="1"/>
      <c r="P9" s="98"/>
      <c r="R9" s="141"/>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row>
    <row r="10" spans="2:58" s="4" customFormat="1" ht="36" x14ac:dyDescent="0.25">
      <c r="B10" s="7" t="s">
        <v>12</v>
      </c>
      <c r="C10" s="53" t="s">
        <v>13</v>
      </c>
      <c r="D10" s="2"/>
      <c r="E10" s="3"/>
      <c r="F10" s="8"/>
      <c r="G10" s="8"/>
      <c r="H10" s="177"/>
      <c r="I10" s="177"/>
      <c r="J10" s="2"/>
      <c r="K10" s="2"/>
      <c r="L10" s="1"/>
      <c r="N10" s="1"/>
      <c r="P10" s="98"/>
      <c r="R10" s="141"/>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row>
    <row r="11" spans="2:58" s="4" customFormat="1" ht="36" x14ac:dyDescent="0.25">
      <c r="B11" s="9" t="s">
        <v>14</v>
      </c>
      <c r="C11" s="53" t="s">
        <v>944</v>
      </c>
      <c r="D11" s="218"/>
      <c r="E11" s="3"/>
      <c r="F11" s="256" t="s">
        <v>15</v>
      </c>
      <c r="G11" s="257"/>
      <c r="H11" s="258"/>
      <c r="I11" s="259"/>
      <c r="J11" s="2"/>
      <c r="K11" s="2"/>
      <c r="L11" s="1"/>
      <c r="N11" s="1"/>
      <c r="P11" s="112" t="s">
        <v>394</v>
      </c>
      <c r="R11" s="141"/>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row>
    <row r="12" spans="2:58" s="4" customFormat="1" ht="18" customHeight="1" x14ac:dyDescent="0.2">
      <c r="B12" s="7" t="s">
        <v>16</v>
      </c>
      <c r="C12" s="234" t="s">
        <v>1225</v>
      </c>
      <c r="D12" s="199"/>
      <c r="E12" s="3"/>
      <c r="F12" s="260"/>
      <c r="G12" s="261"/>
      <c r="H12" s="262"/>
      <c r="I12" s="263"/>
      <c r="J12" s="2"/>
      <c r="K12" s="2"/>
      <c r="L12" s="1"/>
      <c r="N12" s="1"/>
      <c r="P12" s="98"/>
      <c r="R12" s="141"/>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row>
    <row r="13" spans="2:58" s="4" customFormat="1" ht="24" x14ac:dyDescent="0.25">
      <c r="B13" s="7" t="s">
        <v>17</v>
      </c>
      <c r="C13" s="79">
        <v>746132550</v>
      </c>
      <c r="D13" s="2"/>
      <c r="E13" s="3"/>
      <c r="F13" s="260"/>
      <c r="G13" s="261"/>
      <c r="H13" s="262"/>
      <c r="I13" s="263"/>
      <c r="J13" s="2"/>
      <c r="K13" s="2"/>
      <c r="L13" s="1"/>
      <c r="N13" s="1"/>
      <c r="P13" s="108"/>
      <c r="Q13" s="4" t="s">
        <v>364</v>
      </c>
      <c r="R13" s="141"/>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2:58" s="4" customFormat="1" ht="24" x14ac:dyDescent="0.25">
      <c r="B14" s="7" t="s">
        <v>18</v>
      </c>
      <c r="C14" s="79">
        <v>74613255</v>
      </c>
      <c r="D14" s="2"/>
      <c r="E14" s="3"/>
      <c r="F14" s="260"/>
      <c r="G14" s="261"/>
      <c r="H14" s="262"/>
      <c r="I14" s="263"/>
      <c r="J14" s="2"/>
      <c r="K14" s="2"/>
      <c r="L14" s="1"/>
      <c r="N14" s="1"/>
      <c r="P14" s="109"/>
      <c r="Q14" s="4" t="s">
        <v>392</v>
      </c>
      <c r="R14" s="141"/>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row>
    <row r="15" spans="2:58" s="4" customFormat="1" ht="24.75" thickBot="1" x14ac:dyDescent="0.3">
      <c r="B15" s="27" t="s">
        <v>19</v>
      </c>
      <c r="C15" s="80" t="s">
        <v>1224</v>
      </c>
      <c r="D15" s="2"/>
      <c r="E15" s="3"/>
      <c r="F15" s="264"/>
      <c r="G15" s="265"/>
      <c r="H15" s="266"/>
      <c r="I15" s="267"/>
      <c r="J15" s="2"/>
      <c r="K15" s="2"/>
      <c r="L15" s="1"/>
      <c r="N15" s="1"/>
      <c r="P15" s="110"/>
      <c r="Q15" s="4" t="s">
        <v>393</v>
      </c>
      <c r="R15" s="141"/>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row>
    <row r="16" spans="2:58" s="4" customFormat="1" x14ac:dyDescent="0.25">
      <c r="B16" s="28"/>
      <c r="C16" s="81"/>
      <c r="D16" s="2"/>
      <c r="E16" s="3"/>
      <c r="F16" s="2"/>
      <c r="G16" s="2"/>
      <c r="H16" s="176"/>
      <c r="I16" s="176"/>
      <c r="J16" s="2"/>
      <c r="K16" s="2"/>
      <c r="L16" s="1"/>
      <c r="N16" s="1"/>
      <c r="P16" s="98"/>
      <c r="R16" s="141"/>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row>
    <row r="17" spans="2:58" s="4" customFormat="1" x14ac:dyDescent="0.25">
      <c r="B17" s="28"/>
      <c r="C17" s="81"/>
      <c r="D17" s="2"/>
      <c r="E17" s="3"/>
      <c r="F17" s="2"/>
      <c r="G17" s="2"/>
      <c r="H17" s="176"/>
      <c r="I17" s="176"/>
      <c r="J17" s="2"/>
      <c r="K17" s="2"/>
      <c r="L17" s="1"/>
      <c r="N17" s="1"/>
      <c r="P17" s="98"/>
      <c r="R17" s="141"/>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row>
    <row r="18" spans="2:58" s="4" customFormat="1" ht="30" customHeight="1" x14ac:dyDescent="0.25">
      <c r="B18" s="10" t="s">
        <v>20</v>
      </c>
      <c r="C18" s="82"/>
      <c r="D18" s="2"/>
      <c r="E18" s="3"/>
      <c r="F18" s="2"/>
      <c r="G18" s="2"/>
      <c r="H18" s="176"/>
      <c r="I18" s="176"/>
      <c r="J18" s="2"/>
      <c r="K18" s="2"/>
      <c r="L18" s="2"/>
      <c r="N18" s="1"/>
      <c r="P18" s="98"/>
      <c r="R18" s="141"/>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row>
    <row r="19" spans="2:58" s="60" customFormat="1" ht="75" customHeight="1" x14ac:dyDescent="0.2">
      <c r="B19" s="54" t="s">
        <v>21</v>
      </c>
      <c r="C19" s="55" t="s">
        <v>22</v>
      </c>
      <c r="D19" s="56" t="s">
        <v>23</v>
      </c>
      <c r="E19" s="57" t="s">
        <v>24</v>
      </c>
      <c r="F19" s="58" t="s">
        <v>25</v>
      </c>
      <c r="G19" s="59" t="s">
        <v>26</v>
      </c>
      <c r="H19" s="96" t="s">
        <v>27</v>
      </c>
      <c r="I19" s="96" t="s">
        <v>28</v>
      </c>
      <c r="J19" s="56" t="s">
        <v>29</v>
      </c>
      <c r="K19" s="58" t="s">
        <v>30</v>
      </c>
      <c r="L19" s="58" t="s">
        <v>31</v>
      </c>
      <c r="M19" s="58" t="s">
        <v>32</v>
      </c>
      <c r="N19" s="62" t="s">
        <v>38</v>
      </c>
      <c r="O19" s="119" t="s">
        <v>39</v>
      </c>
      <c r="P19" s="123" t="s">
        <v>364</v>
      </c>
      <c r="Q19" s="124" t="s">
        <v>663</v>
      </c>
      <c r="R19" s="142" t="s">
        <v>664</v>
      </c>
      <c r="S19" s="124" t="s">
        <v>665</v>
      </c>
      <c r="T19" s="124" t="s">
        <v>669</v>
      </c>
      <c r="U19" s="129"/>
      <c r="V19" s="129"/>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row>
    <row r="20" spans="2:58" s="13" customFormat="1" ht="36.75" customHeight="1" x14ac:dyDescent="0.2">
      <c r="B20" s="118" t="s">
        <v>573</v>
      </c>
      <c r="C20" s="83" t="s">
        <v>40</v>
      </c>
      <c r="D20" s="35">
        <v>44044</v>
      </c>
      <c r="E20" s="36">
        <v>44165</v>
      </c>
      <c r="F20" s="17" t="s">
        <v>41</v>
      </c>
      <c r="G20" s="17" t="s">
        <v>33</v>
      </c>
      <c r="H20" s="178">
        <v>55736055</v>
      </c>
      <c r="I20" s="178">
        <f>H20</f>
        <v>55736055</v>
      </c>
      <c r="J20" s="17" t="s">
        <v>37</v>
      </c>
      <c r="K20" s="17" t="s">
        <v>34</v>
      </c>
      <c r="L20" s="11" t="s">
        <v>66</v>
      </c>
      <c r="M20" s="94">
        <v>1</v>
      </c>
      <c r="N20" s="14" t="s">
        <v>56</v>
      </c>
      <c r="O20" s="12" t="s">
        <v>54</v>
      </c>
      <c r="P20" s="125">
        <v>54000000</v>
      </c>
      <c r="Q20" s="131">
        <f>I20-P20</f>
        <v>1736055</v>
      </c>
      <c r="R20" s="143"/>
      <c r="S20" s="11"/>
      <c r="T20" s="11"/>
    </row>
    <row r="21" spans="2:58" s="13" customFormat="1" ht="63" customHeight="1" thickBot="1" x14ac:dyDescent="0.25">
      <c r="B21" s="118" t="s">
        <v>574</v>
      </c>
      <c r="C21" s="83" t="s">
        <v>42</v>
      </c>
      <c r="D21" s="35">
        <v>43862</v>
      </c>
      <c r="E21" s="36">
        <v>44561</v>
      </c>
      <c r="F21" s="17" t="s">
        <v>43</v>
      </c>
      <c r="G21" s="17" t="s">
        <v>33</v>
      </c>
      <c r="H21" s="178">
        <v>163087860</v>
      </c>
      <c r="I21" s="178">
        <v>65235144</v>
      </c>
      <c r="J21" s="17" t="s">
        <v>36</v>
      </c>
      <c r="K21" s="17" t="s">
        <v>34</v>
      </c>
      <c r="L21" s="11" t="s">
        <v>66</v>
      </c>
      <c r="M21" s="94">
        <f>M20+1</f>
        <v>2</v>
      </c>
      <c r="N21" s="14" t="s">
        <v>57</v>
      </c>
      <c r="O21" s="12" t="s">
        <v>55</v>
      </c>
      <c r="P21" s="126">
        <v>0</v>
      </c>
      <c r="Q21" s="152">
        <v>76444303</v>
      </c>
      <c r="R21" s="253">
        <f>SUM(Q21:Q31)</f>
        <v>1394617209</v>
      </c>
      <c r="S21" s="11"/>
      <c r="T21" s="11"/>
    </row>
    <row r="22" spans="2:58" s="13" customFormat="1" ht="24.75" thickBot="1" x14ac:dyDescent="0.25">
      <c r="B22" s="118" t="s">
        <v>574</v>
      </c>
      <c r="C22" s="83" t="s">
        <v>44</v>
      </c>
      <c r="D22" s="35">
        <v>43862</v>
      </c>
      <c r="E22" s="36">
        <v>44561</v>
      </c>
      <c r="F22" s="17" t="s">
        <v>43</v>
      </c>
      <c r="G22" s="17" t="s">
        <v>33</v>
      </c>
      <c r="H22" s="178">
        <v>427445540</v>
      </c>
      <c r="I22" s="178">
        <v>170978216</v>
      </c>
      <c r="J22" s="17" t="s">
        <v>36</v>
      </c>
      <c r="K22" s="17" t="s">
        <v>34</v>
      </c>
      <c r="L22" s="11" t="s">
        <v>66</v>
      </c>
      <c r="M22" s="94">
        <f t="shared" ref="M22:M85" si="0">M21+1</f>
        <v>3</v>
      </c>
      <c r="N22" s="14" t="s">
        <v>57</v>
      </c>
      <c r="O22" s="12" t="s">
        <v>55</v>
      </c>
      <c r="P22" s="126">
        <v>0</v>
      </c>
      <c r="Q22" s="152">
        <v>177403261</v>
      </c>
      <c r="R22" s="254"/>
      <c r="S22" s="11"/>
      <c r="T22" s="11"/>
    </row>
    <row r="23" spans="2:58" s="13" customFormat="1" ht="40.5" customHeight="1" thickBot="1" x14ac:dyDescent="0.25">
      <c r="B23" s="118" t="s">
        <v>574</v>
      </c>
      <c r="C23" s="83" t="s">
        <v>45</v>
      </c>
      <c r="D23" s="35">
        <v>43862</v>
      </c>
      <c r="E23" s="36">
        <v>44561</v>
      </c>
      <c r="F23" s="17" t="s">
        <v>43</v>
      </c>
      <c r="G23" s="17" t="s">
        <v>33</v>
      </c>
      <c r="H23" s="178">
        <v>212147420</v>
      </c>
      <c r="I23" s="178">
        <v>84858968</v>
      </c>
      <c r="J23" s="17" t="s">
        <v>36</v>
      </c>
      <c r="K23" s="17" t="s">
        <v>34</v>
      </c>
      <c r="L23" s="11" t="s">
        <v>66</v>
      </c>
      <c r="M23" s="94">
        <f t="shared" si="0"/>
        <v>4</v>
      </c>
      <c r="N23" s="14" t="s">
        <v>57</v>
      </c>
      <c r="O23" s="12" t="s">
        <v>55</v>
      </c>
      <c r="P23" s="126">
        <v>0</v>
      </c>
      <c r="Q23" s="152">
        <v>81336876</v>
      </c>
      <c r="R23" s="254"/>
      <c r="S23" s="11"/>
      <c r="T23" s="11"/>
    </row>
    <row r="24" spans="2:58" s="13" customFormat="1" ht="37.5" customHeight="1" thickBot="1" x14ac:dyDescent="0.25">
      <c r="B24" s="118" t="s">
        <v>574</v>
      </c>
      <c r="C24" s="83" t="s">
        <v>46</v>
      </c>
      <c r="D24" s="35">
        <v>43862</v>
      </c>
      <c r="E24" s="36">
        <v>44561</v>
      </c>
      <c r="F24" s="17" t="s">
        <v>43</v>
      </c>
      <c r="G24" s="17" t="s">
        <v>33</v>
      </c>
      <c r="H24" s="178">
        <v>343109360</v>
      </c>
      <c r="I24" s="178">
        <v>137243744</v>
      </c>
      <c r="J24" s="17" t="s">
        <v>36</v>
      </c>
      <c r="K24" s="17" t="s">
        <v>34</v>
      </c>
      <c r="L24" s="11" t="s">
        <v>66</v>
      </c>
      <c r="M24" s="94">
        <f t="shared" si="0"/>
        <v>5</v>
      </c>
      <c r="N24" s="14" t="s">
        <v>57</v>
      </c>
      <c r="O24" s="12" t="s">
        <v>55</v>
      </c>
      <c r="P24" s="126">
        <v>0</v>
      </c>
      <c r="Q24" s="152">
        <v>125894707</v>
      </c>
      <c r="R24" s="254"/>
      <c r="S24" s="11"/>
      <c r="T24" s="11"/>
    </row>
    <row r="25" spans="2:58" s="13" customFormat="1" ht="24.75" thickBot="1" x14ac:dyDescent="0.25">
      <c r="B25" s="118" t="s">
        <v>574</v>
      </c>
      <c r="C25" s="83" t="s">
        <v>47</v>
      </c>
      <c r="D25" s="35">
        <v>43862</v>
      </c>
      <c r="E25" s="36">
        <v>44561</v>
      </c>
      <c r="F25" s="17" t="s">
        <v>43</v>
      </c>
      <c r="G25" s="17" t="s">
        <v>33</v>
      </c>
      <c r="H25" s="178">
        <v>278240880</v>
      </c>
      <c r="I25" s="178">
        <v>111296352</v>
      </c>
      <c r="J25" s="17" t="s">
        <v>36</v>
      </c>
      <c r="K25" s="17" t="s">
        <v>34</v>
      </c>
      <c r="L25" s="11" t="s">
        <v>66</v>
      </c>
      <c r="M25" s="94">
        <f t="shared" si="0"/>
        <v>6</v>
      </c>
      <c r="N25" s="14" t="s">
        <v>57</v>
      </c>
      <c r="O25" s="12" t="s">
        <v>55</v>
      </c>
      <c r="P25" s="126">
        <v>0</v>
      </c>
      <c r="Q25" s="152">
        <v>118665004</v>
      </c>
      <c r="R25" s="254"/>
      <c r="S25" s="11"/>
      <c r="T25" s="11"/>
    </row>
    <row r="26" spans="2:58" s="13" customFormat="1" ht="24.75" thickBot="1" x14ac:dyDescent="0.25">
      <c r="B26" s="118" t="s">
        <v>574</v>
      </c>
      <c r="C26" s="83" t="s">
        <v>48</v>
      </c>
      <c r="D26" s="35">
        <v>43862</v>
      </c>
      <c r="E26" s="36">
        <v>44561</v>
      </c>
      <c r="F26" s="17" t="s">
        <v>43</v>
      </c>
      <c r="G26" s="17" t="s">
        <v>33</v>
      </c>
      <c r="H26" s="178">
        <v>62010480</v>
      </c>
      <c r="I26" s="178">
        <v>24804192</v>
      </c>
      <c r="J26" s="17" t="s">
        <v>36</v>
      </c>
      <c r="K26" s="17" t="s">
        <v>34</v>
      </c>
      <c r="L26" s="11" t="s">
        <v>66</v>
      </c>
      <c r="M26" s="94">
        <f t="shared" si="0"/>
        <v>7</v>
      </c>
      <c r="N26" s="14" t="s">
        <v>57</v>
      </c>
      <c r="O26" s="12" t="s">
        <v>55</v>
      </c>
      <c r="P26" s="126">
        <v>0</v>
      </c>
      <c r="Q26" s="152">
        <v>36231005</v>
      </c>
      <c r="R26" s="254"/>
      <c r="S26" s="11"/>
      <c r="T26" s="11"/>
    </row>
    <row r="27" spans="2:58" s="13" customFormat="1" ht="24.75" thickBot="1" x14ac:dyDescent="0.25">
      <c r="B27" s="118" t="s">
        <v>574</v>
      </c>
      <c r="C27" s="83" t="s">
        <v>49</v>
      </c>
      <c r="D27" s="35">
        <v>43862</v>
      </c>
      <c r="E27" s="36">
        <v>44561</v>
      </c>
      <c r="F27" s="17" t="s">
        <v>43</v>
      </c>
      <c r="G27" s="17" t="s">
        <v>33</v>
      </c>
      <c r="H27" s="178">
        <v>322596640</v>
      </c>
      <c r="I27" s="178">
        <v>129038656</v>
      </c>
      <c r="J27" s="17" t="s">
        <v>36</v>
      </c>
      <c r="K27" s="17" t="s">
        <v>34</v>
      </c>
      <c r="L27" s="11" t="s">
        <v>66</v>
      </c>
      <c r="M27" s="94">
        <f t="shared" si="0"/>
        <v>8</v>
      </c>
      <c r="N27" s="14" t="s">
        <v>57</v>
      </c>
      <c r="O27" s="12" t="s">
        <v>55</v>
      </c>
      <c r="P27" s="126">
        <v>0</v>
      </c>
      <c r="Q27" s="152">
        <v>150070022</v>
      </c>
      <c r="R27" s="254"/>
      <c r="S27" s="11"/>
      <c r="T27" s="11"/>
    </row>
    <row r="28" spans="2:58" s="13" customFormat="1" ht="24.75" thickBot="1" x14ac:dyDescent="0.25">
      <c r="B28" s="118" t="s">
        <v>574</v>
      </c>
      <c r="C28" s="83" t="s">
        <v>50</v>
      </c>
      <c r="D28" s="35">
        <v>43862</v>
      </c>
      <c r="E28" s="36">
        <v>44561</v>
      </c>
      <c r="F28" s="17" t="s">
        <v>43</v>
      </c>
      <c r="G28" s="17" t="s">
        <v>33</v>
      </c>
      <c r="H28" s="178">
        <v>139114400</v>
      </c>
      <c r="I28" s="178">
        <v>55645760</v>
      </c>
      <c r="J28" s="17" t="s">
        <v>36</v>
      </c>
      <c r="K28" s="17" t="s">
        <v>34</v>
      </c>
      <c r="L28" s="11" t="s">
        <v>66</v>
      </c>
      <c r="M28" s="94">
        <f t="shared" si="0"/>
        <v>9</v>
      </c>
      <c r="N28" s="14" t="s">
        <v>57</v>
      </c>
      <c r="O28" s="12" t="s">
        <v>55</v>
      </c>
      <c r="P28" s="126">
        <v>0</v>
      </c>
      <c r="Q28" s="152">
        <v>67783566</v>
      </c>
      <c r="R28" s="254"/>
      <c r="S28" s="11"/>
      <c r="T28" s="11"/>
    </row>
    <row r="29" spans="2:58" s="13" customFormat="1" ht="24.75" thickBot="1" x14ac:dyDescent="0.25">
      <c r="B29" s="118" t="s">
        <v>574</v>
      </c>
      <c r="C29" s="83" t="s">
        <v>51</v>
      </c>
      <c r="D29" s="35">
        <v>43862</v>
      </c>
      <c r="E29" s="36">
        <v>44561</v>
      </c>
      <c r="F29" s="17" t="s">
        <v>43</v>
      </c>
      <c r="G29" s="17" t="s">
        <v>33</v>
      </c>
      <c r="H29" s="178">
        <v>305062100</v>
      </c>
      <c r="I29" s="178">
        <v>122024840</v>
      </c>
      <c r="J29" s="17" t="s">
        <v>36</v>
      </c>
      <c r="K29" s="17" t="s">
        <v>34</v>
      </c>
      <c r="L29" s="11" t="s">
        <v>66</v>
      </c>
      <c r="M29" s="94">
        <f t="shared" si="0"/>
        <v>10</v>
      </c>
      <c r="N29" s="14" t="s">
        <v>57</v>
      </c>
      <c r="O29" s="12" t="s">
        <v>55</v>
      </c>
      <c r="P29" s="126">
        <v>0</v>
      </c>
      <c r="Q29" s="153">
        <v>131510181</v>
      </c>
      <c r="R29" s="254"/>
      <c r="S29" s="11"/>
      <c r="T29" s="11"/>
    </row>
    <row r="30" spans="2:58" s="13" customFormat="1" ht="36.75" customHeight="1" thickBot="1" x14ac:dyDescent="0.25">
      <c r="B30" s="118" t="s">
        <v>574</v>
      </c>
      <c r="C30" s="83" t="s">
        <v>52</v>
      </c>
      <c r="D30" s="35">
        <v>43862</v>
      </c>
      <c r="E30" s="36">
        <v>44561</v>
      </c>
      <c r="F30" s="17" t="s">
        <v>43</v>
      </c>
      <c r="G30" s="17" t="s">
        <v>33</v>
      </c>
      <c r="H30" s="179">
        <v>78394500</v>
      </c>
      <c r="I30" s="179">
        <v>31357800</v>
      </c>
      <c r="J30" s="17" t="s">
        <v>36</v>
      </c>
      <c r="K30" s="17" t="s">
        <v>34</v>
      </c>
      <c r="L30" s="11" t="s">
        <v>66</v>
      </c>
      <c r="M30" s="94">
        <f t="shared" si="0"/>
        <v>11</v>
      </c>
      <c r="N30" s="14" t="s">
        <v>57</v>
      </c>
      <c r="O30" s="12" t="s">
        <v>55</v>
      </c>
      <c r="P30" s="126">
        <v>0</v>
      </c>
      <c r="Q30" s="153">
        <v>42702606</v>
      </c>
      <c r="R30" s="254"/>
      <c r="S30" s="11"/>
      <c r="T30" s="11"/>
    </row>
    <row r="31" spans="2:58" s="13" customFormat="1" ht="41.25" customHeight="1" thickBot="1" x14ac:dyDescent="0.25">
      <c r="B31" s="118" t="s">
        <v>574</v>
      </c>
      <c r="C31" s="83" t="s">
        <v>867</v>
      </c>
      <c r="D31" s="35">
        <v>43862</v>
      </c>
      <c r="E31" s="36">
        <v>44561</v>
      </c>
      <c r="F31" s="17" t="s">
        <v>43</v>
      </c>
      <c r="G31" s="17" t="s">
        <v>33</v>
      </c>
      <c r="H31" s="179">
        <v>781436280</v>
      </c>
      <c r="I31" s="179">
        <v>312574512</v>
      </c>
      <c r="J31" s="17" t="s">
        <v>36</v>
      </c>
      <c r="K31" s="17" t="s">
        <v>34</v>
      </c>
      <c r="L31" s="11" t="s">
        <v>66</v>
      </c>
      <c r="M31" s="94">
        <f t="shared" si="0"/>
        <v>12</v>
      </c>
      <c r="N31" s="14" t="s">
        <v>57</v>
      </c>
      <c r="O31" s="12" t="s">
        <v>55</v>
      </c>
      <c r="P31" s="126">
        <v>0</v>
      </c>
      <c r="Q31" s="154">
        <v>386575678</v>
      </c>
      <c r="R31" s="255"/>
      <c r="S31" s="11"/>
      <c r="T31" s="11"/>
    </row>
    <row r="32" spans="2:58" ht="24" x14ac:dyDescent="0.2">
      <c r="B32" s="118" t="s">
        <v>575</v>
      </c>
      <c r="C32" s="84" t="s">
        <v>67</v>
      </c>
      <c r="D32" s="51" t="s">
        <v>68</v>
      </c>
      <c r="E32" s="48">
        <v>44196</v>
      </c>
      <c r="F32" s="49" t="s">
        <v>69</v>
      </c>
      <c r="G32" s="38" t="s">
        <v>33</v>
      </c>
      <c r="H32" s="179">
        <f>I32</f>
        <v>85136940</v>
      </c>
      <c r="I32" s="179">
        <v>85136940</v>
      </c>
      <c r="J32" s="17" t="s">
        <v>37</v>
      </c>
      <c r="K32" s="17" t="s">
        <v>34</v>
      </c>
      <c r="L32" s="50" t="s">
        <v>70</v>
      </c>
      <c r="M32" s="94">
        <f t="shared" si="0"/>
        <v>13</v>
      </c>
      <c r="N32" s="111" t="s">
        <v>359</v>
      </c>
      <c r="O32" s="50" t="s">
        <v>65</v>
      </c>
      <c r="P32" s="125">
        <v>80636940</v>
      </c>
      <c r="Q32" s="135">
        <f>I32-P32+147428579</f>
        <v>151928579</v>
      </c>
      <c r="R32" s="144">
        <f>Q32</f>
        <v>151928579</v>
      </c>
      <c r="S32" s="11"/>
      <c r="T32" s="11"/>
      <c r="U32" s="155">
        <f>228065519-P32</f>
        <v>147428579</v>
      </c>
    </row>
    <row r="33" spans="2:23" ht="24" x14ac:dyDescent="0.2">
      <c r="B33" s="118" t="s">
        <v>576</v>
      </c>
      <c r="C33" s="84" t="s">
        <v>72</v>
      </c>
      <c r="D33" s="51" t="s">
        <v>68</v>
      </c>
      <c r="E33" s="48">
        <v>43889</v>
      </c>
      <c r="F33" s="49" t="s">
        <v>73</v>
      </c>
      <c r="G33" s="38" t="s">
        <v>33</v>
      </c>
      <c r="H33" s="179">
        <v>3500000</v>
      </c>
      <c r="I33" s="179">
        <v>3500000</v>
      </c>
      <c r="J33" s="17" t="s">
        <v>37</v>
      </c>
      <c r="K33" s="17" t="s">
        <v>34</v>
      </c>
      <c r="L33" s="50" t="s">
        <v>70</v>
      </c>
      <c r="M33" s="94">
        <f t="shared" si="0"/>
        <v>14</v>
      </c>
      <c r="N33" s="49" t="s">
        <v>90</v>
      </c>
      <c r="O33" s="50" t="s">
        <v>74</v>
      </c>
      <c r="P33" s="126">
        <v>0</v>
      </c>
      <c r="Q33" s="135">
        <f t="shared" ref="Q33:Q84" si="1">I33-P33</f>
        <v>3500000</v>
      </c>
      <c r="R33" s="143"/>
      <c r="S33" s="11"/>
      <c r="T33" s="11"/>
    </row>
    <row r="34" spans="2:23" s="13" customFormat="1" ht="24" x14ac:dyDescent="0.25">
      <c r="B34" s="118" t="s">
        <v>577</v>
      </c>
      <c r="C34" s="52" t="s">
        <v>81</v>
      </c>
      <c r="D34" s="17" t="s">
        <v>75</v>
      </c>
      <c r="E34" s="17" t="s">
        <v>82</v>
      </c>
      <c r="F34" s="15" t="s">
        <v>83</v>
      </c>
      <c r="G34" s="52" t="s">
        <v>33</v>
      </c>
      <c r="H34" s="180">
        <v>90000000</v>
      </c>
      <c r="I34" s="180">
        <v>90000000</v>
      </c>
      <c r="J34" s="17" t="s">
        <v>61</v>
      </c>
      <c r="K34" s="17" t="s">
        <v>34</v>
      </c>
      <c r="L34" s="11" t="s">
        <v>66</v>
      </c>
      <c r="M34" s="94">
        <f t="shared" si="0"/>
        <v>15</v>
      </c>
      <c r="N34" s="14" t="s">
        <v>89</v>
      </c>
      <c r="O34" s="12" t="s">
        <v>91</v>
      </c>
      <c r="P34" s="127">
        <f t="shared" ref="P34" si="2">+I34</f>
        <v>90000000</v>
      </c>
      <c r="Q34" s="131">
        <f t="shared" si="1"/>
        <v>0</v>
      </c>
      <c r="R34" s="143"/>
      <c r="S34" s="11"/>
      <c r="T34" s="11"/>
    </row>
    <row r="35" spans="2:23" s="13" customFormat="1" ht="41.25" customHeight="1" x14ac:dyDescent="0.25">
      <c r="B35" s="118" t="s">
        <v>578</v>
      </c>
      <c r="C35" s="52" t="s">
        <v>84</v>
      </c>
      <c r="D35" s="17" t="s">
        <v>92</v>
      </c>
      <c r="E35" s="17" t="s">
        <v>82</v>
      </c>
      <c r="F35" s="17" t="s">
        <v>83</v>
      </c>
      <c r="G35" s="52" t="s">
        <v>33</v>
      </c>
      <c r="H35" s="180">
        <v>360000000</v>
      </c>
      <c r="I35" s="180">
        <v>360000000</v>
      </c>
      <c r="J35" s="17" t="s">
        <v>61</v>
      </c>
      <c r="K35" s="17" t="s">
        <v>34</v>
      </c>
      <c r="L35" s="11" t="s">
        <v>66</v>
      </c>
      <c r="M35" s="94">
        <f t="shared" si="0"/>
        <v>16</v>
      </c>
      <c r="N35" s="14" t="s">
        <v>93</v>
      </c>
      <c r="O35" s="12" t="s">
        <v>94</v>
      </c>
      <c r="P35" s="127">
        <v>360000000</v>
      </c>
      <c r="Q35" s="131">
        <f t="shared" si="1"/>
        <v>0</v>
      </c>
      <c r="R35" s="143"/>
      <c r="S35" s="11"/>
      <c r="T35" s="11"/>
    </row>
    <row r="36" spans="2:23" s="13" customFormat="1" ht="36" x14ac:dyDescent="0.25">
      <c r="B36" s="118" t="s">
        <v>578</v>
      </c>
      <c r="C36" s="52" t="s">
        <v>85</v>
      </c>
      <c r="D36" s="17" t="s">
        <v>86</v>
      </c>
      <c r="E36" s="17" t="s">
        <v>82</v>
      </c>
      <c r="F36" s="17" t="s">
        <v>87</v>
      </c>
      <c r="G36" s="52" t="s">
        <v>33</v>
      </c>
      <c r="H36" s="180">
        <v>450000000</v>
      </c>
      <c r="I36" s="180">
        <v>450000000</v>
      </c>
      <c r="J36" s="17" t="s">
        <v>61</v>
      </c>
      <c r="K36" s="17" t="s">
        <v>34</v>
      </c>
      <c r="L36" s="11" t="s">
        <v>66</v>
      </c>
      <c r="M36" s="94">
        <f t="shared" si="0"/>
        <v>17</v>
      </c>
      <c r="N36" s="14" t="s">
        <v>96</v>
      </c>
      <c r="O36" s="12" t="s">
        <v>97</v>
      </c>
      <c r="P36" s="127">
        <v>540000000</v>
      </c>
      <c r="Q36" s="135">
        <f t="shared" si="1"/>
        <v>-90000000</v>
      </c>
      <c r="R36" s="143"/>
      <c r="S36" s="11"/>
      <c r="T36" s="11"/>
    </row>
    <row r="37" spans="2:23" s="13" customFormat="1" ht="24" x14ac:dyDescent="0.25">
      <c r="B37" s="118" t="s">
        <v>579</v>
      </c>
      <c r="C37" s="52" t="s">
        <v>88</v>
      </c>
      <c r="D37" s="17" t="s">
        <v>95</v>
      </c>
      <c r="E37" s="17" t="s">
        <v>82</v>
      </c>
      <c r="F37" s="17" t="s">
        <v>87</v>
      </c>
      <c r="G37" s="52" t="s">
        <v>33</v>
      </c>
      <c r="H37" s="180">
        <v>320000000</v>
      </c>
      <c r="I37" s="180">
        <v>320000000</v>
      </c>
      <c r="J37" s="17" t="s">
        <v>61</v>
      </c>
      <c r="K37" s="17" t="s">
        <v>34</v>
      </c>
      <c r="L37" s="11" t="s">
        <v>66</v>
      </c>
      <c r="M37" s="94">
        <f t="shared" si="0"/>
        <v>18</v>
      </c>
      <c r="N37" s="14" t="s">
        <v>98</v>
      </c>
      <c r="O37" s="12" t="s">
        <v>99</v>
      </c>
      <c r="P37" s="125">
        <v>280000000</v>
      </c>
      <c r="Q37" s="135">
        <f t="shared" si="1"/>
        <v>40000000</v>
      </c>
      <c r="R37" s="143"/>
      <c r="S37" s="11"/>
      <c r="T37" s="11"/>
    </row>
    <row r="38" spans="2:23" s="13" customFormat="1" ht="24" x14ac:dyDescent="0.2">
      <c r="B38" s="118" t="s">
        <v>580</v>
      </c>
      <c r="C38" s="52" t="s">
        <v>100</v>
      </c>
      <c r="D38" s="15" t="s">
        <v>101</v>
      </c>
      <c r="E38" s="63">
        <v>43830</v>
      </c>
      <c r="F38" s="15" t="s">
        <v>102</v>
      </c>
      <c r="G38" s="17" t="s">
        <v>33</v>
      </c>
      <c r="H38" s="180">
        <v>6000000</v>
      </c>
      <c r="I38" s="180">
        <v>6000000</v>
      </c>
      <c r="J38" s="17" t="s">
        <v>61</v>
      </c>
      <c r="K38" s="17" t="s">
        <v>34</v>
      </c>
      <c r="L38" s="14" t="s">
        <v>103</v>
      </c>
      <c r="M38" s="94">
        <f t="shared" si="0"/>
        <v>19</v>
      </c>
      <c r="N38" s="14" t="s">
        <v>143</v>
      </c>
      <c r="O38" s="12" t="s">
        <v>134</v>
      </c>
      <c r="P38" s="127">
        <f t="shared" ref="P38" si="3">+I38</f>
        <v>6000000</v>
      </c>
      <c r="Q38" s="131">
        <f t="shared" si="1"/>
        <v>0</v>
      </c>
      <c r="R38" s="143"/>
      <c r="S38" s="11"/>
      <c r="T38" s="11" t="s">
        <v>673</v>
      </c>
    </row>
    <row r="39" spans="2:23" s="13" customFormat="1" ht="24" x14ac:dyDescent="0.2">
      <c r="B39" s="118" t="s">
        <v>581</v>
      </c>
      <c r="C39" s="52" t="s">
        <v>104</v>
      </c>
      <c r="D39" s="15" t="s">
        <v>105</v>
      </c>
      <c r="E39" s="63">
        <v>43830</v>
      </c>
      <c r="F39" s="15" t="s">
        <v>102</v>
      </c>
      <c r="G39" s="17" t="s">
        <v>33</v>
      </c>
      <c r="H39" s="180">
        <v>12000000</v>
      </c>
      <c r="I39" s="180">
        <v>12000000</v>
      </c>
      <c r="J39" s="17" t="s">
        <v>61</v>
      </c>
      <c r="K39" s="17" t="s">
        <v>34</v>
      </c>
      <c r="L39" s="14" t="s">
        <v>103</v>
      </c>
      <c r="M39" s="94">
        <f t="shared" si="0"/>
        <v>20</v>
      </c>
      <c r="N39" s="14" t="s">
        <v>144</v>
      </c>
      <c r="O39" s="12" t="s">
        <v>135</v>
      </c>
      <c r="P39" s="125">
        <v>7500000</v>
      </c>
      <c r="Q39" s="135">
        <f t="shared" si="1"/>
        <v>4500000</v>
      </c>
      <c r="R39" s="143"/>
      <c r="S39" s="11"/>
      <c r="T39" s="11"/>
    </row>
    <row r="40" spans="2:23" s="13" customFormat="1" ht="24" x14ac:dyDescent="0.2">
      <c r="B40" s="118" t="s">
        <v>582</v>
      </c>
      <c r="C40" s="52" t="s">
        <v>106</v>
      </c>
      <c r="D40" s="15" t="s">
        <v>107</v>
      </c>
      <c r="E40" s="49" t="s">
        <v>108</v>
      </c>
      <c r="F40" s="15" t="s">
        <v>102</v>
      </c>
      <c r="G40" s="17" t="s">
        <v>33</v>
      </c>
      <c r="H40" s="180">
        <v>21000000</v>
      </c>
      <c r="I40" s="180">
        <v>21000000</v>
      </c>
      <c r="J40" s="17" t="s">
        <v>61</v>
      </c>
      <c r="K40" s="17" t="s">
        <v>34</v>
      </c>
      <c r="L40" s="14" t="s">
        <v>103</v>
      </c>
      <c r="M40" s="94">
        <f t="shared" si="0"/>
        <v>21</v>
      </c>
      <c r="N40" s="14" t="s">
        <v>360</v>
      </c>
      <c r="O40" s="12" t="s">
        <v>136</v>
      </c>
      <c r="P40" s="126">
        <v>0</v>
      </c>
      <c r="Q40" s="135">
        <f t="shared" si="1"/>
        <v>21000000</v>
      </c>
      <c r="R40" s="143"/>
      <c r="S40" s="11"/>
      <c r="T40" s="11"/>
    </row>
    <row r="41" spans="2:23" s="13" customFormat="1" ht="48" x14ac:dyDescent="0.25">
      <c r="B41" s="118" t="s">
        <v>583</v>
      </c>
      <c r="C41" s="52" t="s">
        <v>109</v>
      </c>
      <c r="D41" s="15" t="s">
        <v>110</v>
      </c>
      <c r="E41" s="64">
        <v>43830</v>
      </c>
      <c r="F41" s="15" t="s">
        <v>111</v>
      </c>
      <c r="G41" s="17" t="s">
        <v>33</v>
      </c>
      <c r="H41" s="180">
        <v>400000000</v>
      </c>
      <c r="I41" s="180">
        <v>400000000</v>
      </c>
      <c r="J41" s="17" t="s">
        <v>61</v>
      </c>
      <c r="K41" s="17" t="s">
        <v>34</v>
      </c>
      <c r="L41" s="14" t="s">
        <v>103</v>
      </c>
      <c r="M41" s="94">
        <f t="shared" si="0"/>
        <v>22</v>
      </c>
      <c r="N41" s="14" t="s">
        <v>145</v>
      </c>
      <c r="O41" s="12" t="s">
        <v>137</v>
      </c>
      <c r="P41" s="125">
        <v>294000000</v>
      </c>
      <c r="Q41" s="135">
        <v>0</v>
      </c>
      <c r="R41" s="143"/>
      <c r="S41" s="127">
        <v>25000000</v>
      </c>
      <c r="T41" s="11" t="s">
        <v>672</v>
      </c>
    </row>
    <row r="42" spans="2:23" s="13" customFormat="1" ht="87" customHeight="1" x14ac:dyDescent="0.25">
      <c r="B42" s="118" t="s">
        <v>583</v>
      </c>
      <c r="C42" s="52" t="s">
        <v>112</v>
      </c>
      <c r="D42" s="15" t="s">
        <v>113</v>
      </c>
      <c r="E42" s="64">
        <v>43830</v>
      </c>
      <c r="F42" s="15" t="s">
        <v>111</v>
      </c>
      <c r="G42" s="17" t="s">
        <v>33</v>
      </c>
      <c r="H42" s="180">
        <v>450000000</v>
      </c>
      <c r="I42" s="180">
        <v>450000000</v>
      </c>
      <c r="J42" s="17" t="s">
        <v>61</v>
      </c>
      <c r="K42" s="17" t="s">
        <v>34</v>
      </c>
      <c r="L42" s="14" t="s">
        <v>103</v>
      </c>
      <c r="M42" s="94">
        <f t="shared" si="0"/>
        <v>23</v>
      </c>
      <c r="N42" s="14" t="s">
        <v>146</v>
      </c>
      <c r="O42" s="12" t="s">
        <v>138</v>
      </c>
      <c r="P42" s="125">
        <v>395802000</v>
      </c>
      <c r="Q42" s="131">
        <v>0</v>
      </c>
      <c r="R42" s="143">
        <v>0</v>
      </c>
      <c r="S42" s="11"/>
      <c r="T42" s="11" t="s">
        <v>674</v>
      </c>
      <c r="V42" s="13">
        <v>395802000</v>
      </c>
      <c r="W42" s="116">
        <f>V42-P42</f>
        <v>0</v>
      </c>
    </row>
    <row r="43" spans="2:23" s="13" customFormat="1" ht="51" customHeight="1" x14ac:dyDescent="0.25">
      <c r="B43" s="118" t="s">
        <v>584</v>
      </c>
      <c r="C43" s="52" t="s">
        <v>114</v>
      </c>
      <c r="D43" s="15" t="s">
        <v>110</v>
      </c>
      <c r="E43" s="64">
        <v>43830</v>
      </c>
      <c r="F43" s="15" t="s">
        <v>111</v>
      </c>
      <c r="G43" s="17" t="s">
        <v>33</v>
      </c>
      <c r="H43" s="180">
        <v>110000000</v>
      </c>
      <c r="I43" s="180">
        <v>110000000</v>
      </c>
      <c r="J43" s="17" t="s">
        <v>61</v>
      </c>
      <c r="K43" s="17" t="s">
        <v>34</v>
      </c>
      <c r="L43" s="14" t="s">
        <v>103</v>
      </c>
      <c r="M43" s="94">
        <f t="shared" si="0"/>
        <v>24</v>
      </c>
      <c r="N43" s="14" t="s">
        <v>146</v>
      </c>
      <c r="O43" s="12" t="s">
        <v>138</v>
      </c>
      <c r="P43" s="126">
        <v>0</v>
      </c>
      <c r="Q43" s="135">
        <f t="shared" si="1"/>
        <v>110000000</v>
      </c>
      <c r="R43" s="143"/>
      <c r="S43" s="127">
        <v>110000000</v>
      </c>
      <c r="T43" s="11"/>
    </row>
    <row r="44" spans="2:23" s="13" customFormat="1" ht="24" x14ac:dyDescent="0.25">
      <c r="B44" s="118" t="s">
        <v>585</v>
      </c>
      <c r="C44" s="52" t="s">
        <v>115</v>
      </c>
      <c r="D44" s="15" t="s">
        <v>116</v>
      </c>
      <c r="E44" s="64">
        <v>43830</v>
      </c>
      <c r="F44" s="15" t="s">
        <v>117</v>
      </c>
      <c r="G44" s="17" t="s">
        <v>33</v>
      </c>
      <c r="H44" s="180">
        <v>5400000000</v>
      </c>
      <c r="I44" s="180">
        <v>5400000000</v>
      </c>
      <c r="J44" s="17" t="s">
        <v>61</v>
      </c>
      <c r="K44" s="17" t="s">
        <v>34</v>
      </c>
      <c r="L44" s="14" t="s">
        <v>103</v>
      </c>
      <c r="M44" s="94">
        <f t="shared" si="0"/>
        <v>25</v>
      </c>
      <c r="N44" s="14" t="s">
        <v>147</v>
      </c>
      <c r="O44" s="12" t="s">
        <v>139</v>
      </c>
      <c r="P44" s="126">
        <v>0</v>
      </c>
      <c r="Q44" s="135">
        <f t="shared" si="1"/>
        <v>5400000000</v>
      </c>
      <c r="R44" s="143"/>
      <c r="S44" s="11"/>
      <c r="T44" s="11" t="s">
        <v>673</v>
      </c>
    </row>
    <row r="45" spans="2:23" s="13" customFormat="1" ht="24" x14ac:dyDescent="0.25">
      <c r="B45" s="118" t="s">
        <v>586</v>
      </c>
      <c r="C45" s="52" t="s">
        <v>118</v>
      </c>
      <c r="D45" s="15" t="s">
        <v>119</v>
      </c>
      <c r="E45" s="64">
        <v>43830</v>
      </c>
      <c r="F45" s="15" t="s">
        <v>120</v>
      </c>
      <c r="G45" s="17" t="s">
        <v>33</v>
      </c>
      <c r="H45" s="180">
        <v>240000000</v>
      </c>
      <c r="I45" s="180">
        <v>240000000</v>
      </c>
      <c r="J45" s="17" t="s">
        <v>61</v>
      </c>
      <c r="K45" s="17" t="s">
        <v>34</v>
      </c>
      <c r="L45" s="14" t="s">
        <v>103</v>
      </c>
      <c r="M45" s="94">
        <f t="shared" si="0"/>
        <v>26</v>
      </c>
      <c r="N45" s="14" t="s">
        <v>147</v>
      </c>
      <c r="O45" s="12" t="s">
        <v>139</v>
      </c>
      <c r="P45" s="126">
        <v>0</v>
      </c>
      <c r="Q45" s="135">
        <f t="shared" si="1"/>
        <v>240000000</v>
      </c>
      <c r="R45" s="143"/>
      <c r="S45" s="11"/>
      <c r="T45" s="11" t="s">
        <v>673</v>
      </c>
    </row>
    <row r="46" spans="2:23" s="13" customFormat="1" ht="24" x14ac:dyDescent="0.2">
      <c r="B46" s="118" t="s">
        <v>587</v>
      </c>
      <c r="C46" s="52" t="s">
        <v>121</v>
      </c>
      <c r="D46" s="15" t="s">
        <v>113</v>
      </c>
      <c r="E46" s="49" t="s">
        <v>110</v>
      </c>
      <c r="F46" s="15" t="s">
        <v>122</v>
      </c>
      <c r="G46" s="17" t="s">
        <v>33</v>
      </c>
      <c r="H46" s="180">
        <v>1000000</v>
      </c>
      <c r="I46" s="180">
        <v>1000000</v>
      </c>
      <c r="J46" s="17" t="s">
        <v>61</v>
      </c>
      <c r="K46" s="17" t="s">
        <v>34</v>
      </c>
      <c r="L46" s="14" t="s">
        <v>103</v>
      </c>
      <c r="M46" s="94">
        <f t="shared" si="0"/>
        <v>27</v>
      </c>
      <c r="N46" s="14"/>
      <c r="O46" s="12"/>
      <c r="P46" s="126">
        <v>0</v>
      </c>
      <c r="Q46" s="135">
        <f t="shared" si="1"/>
        <v>1000000</v>
      </c>
      <c r="R46" s="144">
        <v>1000000</v>
      </c>
      <c r="S46" s="11"/>
      <c r="T46" s="11" t="s">
        <v>666</v>
      </c>
    </row>
    <row r="47" spans="2:23" s="13" customFormat="1" ht="25.5" customHeight="1" x14ac:dyDescent="0.2">
      <c r="B47" s="118" t="s">
        <v>588</v>
      </c>
      <c r="C47" s="52" t="s">
        <v>123</v>
      </c>
      <c r="D47" s="15" t="s">
        <v>124</v>
      </c>
      <c r="E47" s="49" t="s">
        <v>125</v>
      </c>
      <c r="F47" s="17" t="s">
        <v>122</v>
      </c>
      <c r="G47" s="17" t="s">
        <v>33</v>
      </c>
      <c r="H47" s="180">
        <v>50000000</v>
      </c>
      <c r="I47" s="180">
        <v>50000000</v>
      </c>
      <c r="J47" s="17" t="s">
        <v>61</v>
      </c>
      <c r="K47" s="17" t="s">
        <v>34</v>
      </c>
      <c r="L47" s="14" t="s">
        <v>103</v>
      </c>
      <c r="M47" s="94">
        <f t="shared" si="0"/>
        <v>28</v>
      </c>
      <c r="N47" s="14" t="s">
        <v>361</v>
      </c>
      <c r="O47" s="117" t="s">
        <v>362</v>
      </c>
      <c r="P47" s="126">
        <v>0</v>
      </c>
      <c r="Q47" s="135">
        <f t="shared" si="1"/>
        <v>50000000</v>
      </c>
      <c r="R47" s="143"/>
      <c r="S47" s="11"/>
      <c r="T47" s="11"/>
    </row>
    <row r="48" spans="2:23" s="13" customFormat="1" ht="33.75" customHeight="1" x14ac:dyDescent="0.2">
      <c r="B48" s="118" t="s">
        <v>589</v>
      </c>
      <c r="C48" s="52" t="s">
        <v>329</v>
      </c>
      <c r="D48" s="15" t="s">
        <v>113</v>
      </c>
      <c r="E48" s="63">
        <v>43830</v>
      </c>
      <c r="F48" s="17" t="s">
        <v>102</v>
      </c>
      <c r="G48" s="17" t="s">
        <v>33</v>
      </c>
      <c r="H48" s="180">
        <v>17000000</v>
      </c>
      <c r="I48" s="180">
        <v>17000000</v>
      </c>
      <c r="J48" s="17" t="s">
        <v>61</v>
      </c>
      <c r="K48" s="17" t="s">
        <v>34</v>
      </c>
      <c r="L48" s="14" t="s">
        <v>103</v>
      </c>
      <c r="M48" s="94">
        <f t="shared" si="0"/>
        <v>29</v>
      </c>
      <c r="N48" s="14" t="s">
        <v>350</v>
      </c>
      <c r="O48" s="12" t="s">
        <v>351</v>
      </c>
      <c r="P48" s="126">
        <v>0</v>
      </c>
      <c r="Q48" s="135">
        <f t="shared" si="1"/>
        <v>17000000</v>
      </c>
      <c r="R48" s="143"/>
      <c r="S48" s="11"/>
      <c r="T48" s="11" t="s">
        <v>673</v>
      </c>
    </row>
    <row r="49" spans="2:20" s="13" customFormat="1" ht="37.5" customHeight="1" x14ac:dyDescent="0.2">
      <c r="B49" s="118" t="s">
        <v>590</v>
      </c>
      <c r="C49" s="52" t="s">
        <v>126</v>
      </c>
      <c r="D49" s="15" t="s">
        <v>113</v>
      </c>
      <c r="E49" s="49" t="s">
        <v>127</v>
      </c>
      <c r="F49" s="15" t="s">
        <v>102</v>
      </c>
      <c r="G49" s="17" t="s">
        <v>33</v>
      </c>
      <c r="H49" s="180">
        <v>50000000</v>
      </c>
      <c r="I49" s="180">
        <v>50000000</v>
      </c>
      <c r="J49" s="17" t="s">
        <v>61</v>
      </c>
      <c r="K49" s="17" t="s">
        <v>34</v>
      </c>
      <c r="L49" s="14" t="s">
        <v>103</v>
      </c>
      <c r="M49" s="94">
        <f t="shared" si="0"/>
        <v>30</v>
      </c>
      <c r="N49" s="14" t="s">
        <v>148</v>
      </c>
      <c r="O49" s="12" t="s">
        <v>140</v>
      </c>
      <c r="P49" s="126">
        <v>0</v>
      </c>
      <c r="Q49" s="135">
        <f t="shared" si="1"/>
        <v>50000000</v>
      </c>
      <c r="R49" s="143"/>
      <c r="S49" s="11"/>
      <c r="T49" s="11"/>
    </row>
    <row r="50" spans="2:20" s="13" customFormat="1" ht="24" x14ac:dyDescent="0.2">
      <c r="B50" s="118" t="s">
        <v>591</v>
      </c>
      <c r="C50" s="85" t="s">
        <v>128</v>
      </c>
      <c r="D50" s="29" t="s">
        <v>119</v>
      </c>
      <c r="E50" s="63">
        <v>43830</v>
      </c>
      <c r="F50" s="17" t="s">
        <v>120</v>
      </c>
      <c r="G50" s="17" t="s">
        <v>33</v>
      </c>
      <c r="H50" s="181">
        <v>500000000</v>
      </c>
      <c r="I50" s="180">
        <v>500000000</v>
      </c>
      <c r="J50" s="17" t="s">
        <v>61</v>
      </c>
      <c r="K50" s="17" t="s">
        <v>34</v>
      </c>
      <c r="L50" s="16" t="s">
        <v>103</v>
      </c>
      <c r="M50" s="94">
        <f t="shared" si="0"/>
        <v>31</v>
      </c>
      <c r="N50" s="14" t="s">
        <v>149</v>
      </c>
      <c r="O50" s="12" t="s">
        <v>141</v>
      </c>
      <c r="P50" s="125">
        <v>316000000</v>
      </c>
      <c r="Q50" s="135">
        <f t="shared" si="1"/>
        <v>184000000</v>
      </c>
      <c r="R50" s="143"/>
      <c r="S50" s="136">
        <f>P50</f>
        <v>316000000</v>
      </c>
      <c r="T50" s="11"/>
    </row>
    <row r="51" spans="2:20" s="13" customFormat="1" ht="24" x14ac:dyDescent="0.2">
      <c r="B51" s="118" t="s">
        <v>592</v>
      </c>
      <c r="C51" s="85" t="s">
        <v>129</v>
      </c>
      <c r="D51" s="29" t="s">
        <v>116</v>
      </c>
      <c r="E51" s="63" t="s">
        <v>119</v>
      </c>
      <c r="F51" s="17" t="s">
        <v>102</v>
      </c>
      <c r="G51" s="17" t="s">
        <v>33</v>
      </c>
      <c r="H51" s="181">
        <v>12000000</v>
      </c>
      <c r="I51" s="181">
        <v>12000000</v>
      </c>
      <c r="J51" s="17" t="s">
        <v>61</v>
      </c>
      <c r="K51" s="17" t="s">
        <v>34</v>
      </c>
      <c r="L51" s="16" t="s">
        <v>103</v>
      </c>
      <c r="M51" s="94">
        <f t="shared" si="0"/>
        <v>32</v>
      </c>
      <c r="N51" s="14" t="s">
        <v>149</v>
      </c>
      <c r="O51" s="12" t="s">
        <v>141</v>
      </c>
      <c r="P51" s="126">
        <v>0</v>
      </c>
      <c r="Q51" s="135">
        <f t="shared" si="1"/>
        <v>12000000</v>
      </c>
      <c r="R51" s="143"/>
      <c r="S51" s="11"/>
      <c r="T51" s="11"/>
    </row>
    <row r="52" spans="2:20" s="13" customFormat="1" ht="24" x14ac:dyDescent="0.2">
      <c r="B52" s="118" t="s">
        <v>593</v>
      </c>
      <c r="C52" s="85" t="s">
        <v>130</v>
      </c>
      <c r="D52" s="29" t="s">
        <v>116</v>
      </c>
      <c r="E52" s="63" t="s">
        <v>131</v>
      </c>
      <c r="F52" s="15" t="s">
        <v>120</v>
      </c>
      <c r="G52" s="17" t="s">
        <v>33</v>
      </c>
      <c r="H52" s="181">
        <v>94626420</v>
      </c>
      <c r="I52" s="181">
        <v>94626420</v>
      </c>
      <c r="J52" s="17" t="s">
        <v>61</v>
      </c>
      <c r="K52" s="17" t="s">
        <v>34</v>
      </c>
      <c r="L52" s="16" t="s">
        <v>103</v>
      </c>
      <c r="M52" s="94">
        <f t="shared" si="0"/>
        <v>33</v>
      </c>
      <c r="N52" s="14" t="s">
        <v>149</v>
      </c>
      <c r="O52" s="12" t="s">
        <v>141</v>
      </c>
      <c r="P52" s="126">
        <v>0</v>
      </c>
      <c r="Q52" s="135">
        <f t="shared" si="1"/>
        <v>94626420</v>
      </c>
      <c r="R52" s="143"/>
      <c r="S52" s="11"/>
      <c r="T52" s="11"/>
    </row>
    <row r="53" spans="2:20" s="13" customFormat="1" ht="24" x14ac:dyDescent="0.2">
      <c r="B53" s="118" t="s">
        <v>594</v>
      </c>
      <c r="C53" s="85" t="s">
        <v>132</v>
      </c>
      <c r="D53" s="29" t="s">
        <v>116</v>
      </c>
      <c r="E53" s="49" t="s">
        <v>133</v>
      </c>
      <c r="F53" s="15" t="s">
        <v>117</v>
      </c>
      <c r="G53" s="17" t="s">
        <v>33</v>
      </c>
      <c r="H53" s="181">
        <v>2200000000</v>
      </c>
      <c r="I53" s="181">
        <f>H53</f>
        <v>2200000000</v>
      </c>
      <c r="J53" s="17" t="s">
        <v>61</v>
      </c>
      <c r="K53" s="17" t="s">
        <v>34</v>
      </c>
      <c r="L53" s="16" t="s">
        <v>103</v>
      </c>
      <c r="M53" s="94">
        <f t="shared" si="0"/>
        <v>34</v>
      </c>
      <c r="N53" s="14" t="s">
        <v>150</v>
      </c>
      <c r="O53" s="12" t="s">
        <v>142</v>
      </c>
      <c r="P53" s="126">
        <v>0</v>
      </c>
      <c r="Q53" s="135">
        <f t="shared" si="1"/>
        <v>2200000000</v>
      </c>
      <c r="R53" s="143"/>
      <c r="S53" s="11"/>
      <c r="T53" s="11" t="s">
        <v>673</v>
      </c>
    </row>
    <row r="54" spans="2:20" s="13" customFormat="1" ht="30.75" customHeight="1" x14ac:dyDescent="0.25">
      <c r="B54" s="118" t="s">
        <v>595</v>
      </c>
      <c r="C54" s="52" t="s">
        <v>151</v>
      </c>
      <c r="D54" s="15" t="s">
        <v>152</v>
      </c>
      <c r="E54" s="16" t="s">
        <v>153</v>
      </c>
      <c r="F54" s="15" t="s">
        <v>154</v>
      </c>
      <c r="G54" s="17" t="s">
        <v>33</v>
      </c>
      <c r="H54" s="180">
        <v>265000000</v>
      </c>
      <c r="I54" s="180">
        <v>265000000</v>
      </c>
      <c r="J54" s="17" t="s">
        <v>37</v>
      </c>
      <c r="K54" s="17" t="s">
        <v>34</v>
      </c>
      <c r="L54" s="11" t="s">
        <v>155</v>
      </c>
      <c r="M54" s="94">
        <f t="shared" si="0"/>
        <v>35</v>
      </c>
      <c r="N54" s="14" t="s">
        <v>181</v>
      </c>
      <c r="O54" s="12" t="s">
        <v>182</v>
      </c>
      <c r="P54" s="125">
        <f>+I54-2000000</f>
        <v>263000000</v>
      </c>
      <c r="Q54" s="135">
        <f t="shared" si="1"/>
        <v>2000000</v>
      </c>
      <c r="R54" s="143"/>
      <c r="S54" s="11"/>
      <c r="T54" s="11"/>
    </row>
    <row r="55" spans="2:20" s="13" customFormat="1" ht="24" x14ac:dyDescent="0.25">
      <c r="B55" s="118" t="s">
        <v>596</v>
      </c>
      <c r="C55" s="52" t="s">
        <v>156</v>
      </c>
      <c r="D55" s="15" t="s">
        <v>152</v>
      </c>
      <c r="E55" s="16" t="s">
        <v>153</v>
      </c>
      <c r="F55" s="15" t="s">
        <v>154</v>
      </c>
      <c r="G55" s="17" t="s">
        <v>33</v>
      </c>
      <c r="H55" s="180">
        <v>35000000</v>
      </c>
      <c r="I55" s="180">
        <v>35000000</v>
      </c>
      <c r="J55" s="17" t="s">
        <v>37</v>
      </c>
      <c r="K55" s="17" t="s">
        <v>34</v>
      </c>
      <c r="L55" s="14" t="s">
        <v>155</v>
      </c>
      <c r="M55" s="94">
        <f t="shared" si="0"/>
        <v>36</v>
      </c>
      <c r="N55" s="14" t="s">
        <v>183</v>
      </c>
      <c r="O55" s="12" t="s">
        <v>184</v>
      </c>
      <c r="P55" s="125">
        <v>33000000</v>
      </c>
      <c r="Q55" s="135">
        <f t="shared" si="1"/>
        <v>2000000</v>
      </c>
      <c r="R55" s="143"/>
      <c r="S55" s="11"/>
      <c r="T55" s="11"/>
    </row>
    <row r="56" spans="2:20" s="13" customFormat="1" ht="24" x14ac:dyDescent="0.25">
      <c r="B56" s="118" t="s">
        <v>597</v>
      </c>
      <c r="C56" s="52" t="s">
        <v>157</v>
      </c>
      <c r="D56" s="15" t="s">
        <v>152</v>
      </c>
      <c r="E56" s="16" t="s">
        <v>158</v>
      </c>
      <c r="F56" s="15" t="s">
        <v>159</v>
      </c>
      <c r="G56" s="17" t="s">
        <v>33</v>
      </c>
      <c r="H56" s="180">
        <v>15000000</v>
      </c>
      <c r="I56" s="180">
        <v>15000000</v>
      </c>
      <c r="J56" s="17" t="s">
        <v>37</v>
      </c>
      <c r="K56" s="17" t="s">
        <v>34</v>
      </c>
      <c r="L56" s="14" t="s">
        <v>155</v>
      </c>
      <c r="M56" s="94">
        <f t="shared" si="0"/>
        <v>37</v>
      </c>
      <c r="N56" s="14" t="s">
        <v>185</v>
      </c>
      <c r="O56" s="12" t="s">
        <v>65</v>
      </c>
      <c r="P56" s="126">
        <v>0</v>
      </c>
      <c r="Q56" s="135">
        <f t="shared" si="1"/>
        <v>15000000</v>
      </c>
      <c r="R56" s="143"/>
      <c r="S56" s="11"/>
      <c r="T56" s="11"/>
    </row>
    <row r="57" spans="2:20" s="13" customFormat="1" ht="24" x14ac:dyDescent="0.25">
      <c r="B57" s="118" t="s">
        <v>598</v>
      </c>
      <c r="C57" s="52" t="s">
        <v>160</v>
      </c>
      <c r="D57" s="15" t="s">
        <v>105</v>
      </c>
      <c r="E57" s="16" t="s">
        <v>161</v>
      </c>
      <c r="F57" s="15" t="s">
        <v>162</v>
      </c>
      <c r="G57" s="17" t="s">
        <v>33</v>
      </c>
      <c r="H57" s="180">
        <v>3240000</v>
      </c>
      <c r="I57" s="180">
        <v>3240000</v>
      </c>
      <c r="J57" s="17" t="s">
        <v>37</v>
      </c>
      <c r="K57" s="17" t="s">
        <v>34</v>
      </c>
      <c r="L57" s="14" t="s">
        <v>155</v>
      </c>
      <c r="M57" s="94">
        <f t="shared" si="0"/>
        <v>38</v>
      </c>
      <c r="N57" s="14" t="s">
        <v>186</v>
      </c>
      <c r="O57" s="12" t="s">
        <v>187</v>
      </c>
      <c r="P57" s="127">
        <f t="shared" ref="P57" si="4">+I57</f>
        <v>3240000</v>
      </c>
      <c r="Q57" s="131">
        <f t="shared" si="1"/>
        <v>0</v>
      </c>
      <c r="R57" s="143"/>
      <c r="S57" s="11"/>
      <c r="T57" s="11"/>
    </row>
    <row r="58" spans="2:20" s="13" customFormat="1" ht="24" x14ac:dyDescent="0.25">
      <c r="B58" s="118" t="s">
        <v>599</v>
      </c>
      <c r="C58" s="52" t="s">
        <v>163</v>
      </c>
      <c r="D58" s="15" t="s">
        <v>164</v>
      </c>
      <c r="E58" s="16" t="s">
        <v>161</v>
      </c>
      <c r="F58" s="15" t="s">
        <v>162</v>
      </c>
      <c r="G58" s="17" t="s">
        <v>33</v>
      </c>
      <c r="H58" s="180">
        <v>250000000</v>
      </c>
      <c r="I58" s="180">
        <v>250000000</v>
      </c>
      <c r="J58" s="17" t="s">
        <v>37</v>
      </c>
      <c r="K58" s="17" t="s">
        <v>34</v>
      </c>
      <c r="L58" s="14" t="s">
        <v>165</v>
      </c>
      <c r="M58" s="94">
        <f t="shared" si="0"/>
        <v>39</v>
      </c>
      <c r="N58" s="14" t="s">
        <v>186</v>
      </c>
      <c r="O58" s="12" t="s">
        <v>187</v>
      </c>
      <c r="P58" s="127">
        <f>I58</f>
        <v>250000000</v>
      </c>
      <c r="Q58" s="131">
        <f t="shared" si="1"/>
        <v>0</v>
      </c>
      <c r="R58" s="143"/>
      <c r="S58" s="11"/>
      <c r="T58" s="11"/>
    </row>
    <row r="59" spans="2:20" s="13" customFormat="1" ht="24" x14ac:dyDescent="0.25">
      <c r="B59" s="118" t="s">
        <v>599</v>
      </c>
      <c r="C59" s="52" t="s">
        <v>166</v>
      </c>
      <c r="D59" s="15" t="s">
        <v>164</v>
      </c>
      <c r="E59" s="16" t="s">
        <v>161</v>
      </c>
      <c r="F59" s="15" t="s">
        <v>162</v>
      </c>
      <c r="G59" s="17" t="s">
        <v>33</v>
      </c>
      <c r="H59" s="180">
        <v>316345000</v>
      </c>
      <c r="I59" s="180">
        <v>316345000</v>
      </c>
      <c r="J59" s="17" t="s">
        <v>37</v>
      </c>
      <c r="K59" s="17" t="s">
        <v>34</v>
      </c>
      <c r="L59" s="14" t="s">
        <v>167</v>
      </c>
      <c r="M59" s="94">
        <f t="shared" si="0"/>
        <v>40</v>
      </c>
      <c r="N59" s="14" t="s">
        <v>186</v>
      </c>
      <c r="O59" s="12" t="s">
        <v>187</v>
      </c>
      <c r="P59" s="127">
        <f t="shared" ref="P59:P60" si="5">I59</f>
        <v>316345000</v>
      </c>
      <c r="Q59" s="131">
        <f t="shared" si="1"/>
        <v>0</v>
      </c>
      <c r="R59" s="143"/>
      <c r="S59" s="11"/>
      <c r="T59" s="128"/>
    </row>
    <row r="60" spans="2:20" s="13" customFormat="1" ht="24" x14ac:dyDescent="0.25">
      <c r="B60" s="118" t="s">
        <v>599</v>
      </c>
      <c r="C60" s="52" t="s">
        <v>168</v>
      </c>
      <c r="D60" s="15" t="s">
        <v>164</v>
      </c>
      <c r="E60" s="30" t="s">
        <v>161</v>
      </c>
      <c r="F60" s="15" t="s">
        <v>162</v>
      </c>
      <c r="G60" s="17" t="s">
        <v>33</v>
      </c>
      <c r="H60" s="180">
        <v>320000000</v>
      </c>
      <c r="I60" s="180">
        <v>320000000</v>
      </c>
      <c r="J60" s="17" t="s">
        <v>37</v>
      </c>
      <c r="K60" s="17" t="s">
        <v>34</v>
      </c>
      <c r="L60" s="14" t="s">
        <v>169</v>
      </c>
      <c r="M60" s="94">
        <f t="shared" si="0"/>
        <v>41</v>
      </c>
      <c r="N60" s="14" t="s">
        <v>186</v>
      </c>
      <c r="O60" s="12" t="s">
        <v>187</v>
      </c>
      <c r="P60" s="127">
        <f t="shared" si="5"/>
        <v>320000000</v>
      </c>
      <c r="Q60" s="131">
        <f t="shared" si="1"/>
        <v>0</v>
      </c>
      <c r="R60" s="143"/>
      <c r="S60" s="11"/>
      <c r="T60" s="128"/>
    </row>
    <row r="61" spans="2:20" s="13" customFormat="1" ht="24" x14ac:dyDescent="0.25">
      <c r="B61" s="118" t="s">
        <v>600</v>
      </c>
      <c r="C61" s="52" t="s">
        <v>170</v>
      </c>
      <c r="D61" s="15" t="s">
        <v>171</v>
      </c>
      <c r="E61" s="30" t="s">
        <v>172</v>
      </c>
      <c r="F61" s="15" t="s">
        <v>154</v>
      </c>
      <c r="G61" s="17" t="s">
        <v>33</v>
      </c>
      <c r="H61" s="180">
        <v>170000000</v>
      </c>
      <c r="I61" s="180">
        <v>170000000</v>
      </c>
      <c r="J61" s="17" t="s">
        <v>37</v>
      </c>
      <c r="K61" s="17" t="s">
        <v>34</v>
      </c>
      <c r="L61" s="14" t="s">
        <v>155</v>
      </c>
      <c r="M61" s="94">
        <f t="shared" si="0"/>
        <v>42</v>
      </c>
      <c r="N61" s="14" t="s">
        <v>188</v>
      </c>
      <c r="O61" s="12" t="s">
        <v>189</v>
      </c>
      <c r="P61" s="125">
        <v>78000000</v>
      </c>
      <c r="Q61" s="135">
        <f t="shared" si="1"/>
        <v>92000000</v>
      </c>
      <c r="R61" s="143"/>
      <c r="S61" s="11"/>
      <c r="T61" s="128"/>
    </row>
    <row r="62" spans="2:20" s="19" customFormat="1" ht="24" x14ac:dyDescent="0.25">
      <c r="B62" s="118" t="s">
        <v>599</v>
      </c>
      <c r="C62" s="85" t="s">
        <v>173</v>
      </c>
      <c r="D62" s="15" t="s">
        <v>164</v>
      </c>
      <c r="E62" s="20" t="s">
        <v>161</v>
      </c>
      <c r="F62" s="15" t="s">
        <v>162</v>
      </c>
      <c r="G62" s="15" t="s">
        <v>33</v>
      </c>
      <c r="H62" s="181">
        <v>446217466</v>
      </c>
      <c r="I62" s="181">
        <v>446217466</v>
      </c>
      <c r="J62" s="15" t="s">
        <v>37</v>
      </c>
      <c r="K62" s="15" t="s">
        <v>34</v>
      </c>
      <c r="L62" s="16" t="s">
        <v>169</v>
      </c>
      <c r="M62" s="94">
        <f t="shared" si="0"/>
        <v>43</v>
      </c>
      <c r="N62" s="16" t="s">
        <v>186</v>
      </c>
      <c r="O62" s="104" t="s">
        <v>187</v>
      </c>
      <c r="P62" s="132">
        <f>I62</f>
        <v>446217466</v>
      </c>
      <c r="Q62" s="131">
        <f t="shared" si="1"/>
        <v>0</v>
      </c>
      <c r="R62" s="145"/>
      <c r="S62" s="18"/>
      <c r="T62" s="18"/>
    </row>
    <row r="63" spans="2:20" s="13" customFormat="1" ht="36.75" customHeight="1" x14ac:dyDescent="0.25">
      <c r="B63" s="118" t="s">
        <v>599</v>
      </c>
      <c r="C63" s="52" t="s">
        <v>174</v>
      </c>
      <c r="D63" s="15" t="s">
        <v>164</v>
      </c>
      <c r="E63" s="30" t="s">
        <v>161</v>
      </c>
      <c r="F63" s="17" t="s">
        <v>162</v>
      </c>
      <c r="G63" s="17" t="s">
        <v>33</v>
      </c>
      <c r="H63" s="180">
        <v>225710019</v>
      </c>
      <c r="I63" s="180">
        <v>225710019</v>
      </c>
      <c r="J63" s="17" t="s">
        <v>37</v>
      </c>
      <c r="K63" s="17" t="s">
        <v>34</v>
      </c>
      <c r="L63" s="14" t="s">
        <v>169</v>
      </c>
      <c r="M63" s="94">
        <f t="shared" si="0"/>
        <v>44</v>
      </c>
      <c r="N63" s="14" t="s">
        <v>186</v>
      </c>
      <c r="O63" s="12" t="s">
        <v>187</v>
      </c>
      <c r="P63" s="133">
        <v>25720534</v>
      </c>
      <c r="Q63" s="135">
        <f t="shared" si="1"/>
        <v>199989485</v>
      </c>
      <c r="R63" s="143"/>
      <c r="S63" s="11"/>
      <c r="T63" s="11"/>
    </row>
    <row r="64" spans="2:20" s="13" customFormat="1" ht="24" x14ac:dyDescent="0.25">
      <c r="B64" s="118" t="s">
        <v>601</v>
      </c>
      <c r="C64" s="52" t="s">
        <v>175</v>
      </c>
      <c r="D64" s="15" t="s">
        <v>176</v>
      </c>
      <c r="E64" s="30" t="s">
        <v>172</v>
      </c>
      <c r="F64" s="15" t="s">
        <v>159</v>
      </c>
      <c r="G64" s="17" t="s">
        <v>33</v>
      </c>
      <c r="H64" s="180">
        <v>35000000</v>
      </c>
      <c r="I64" s="180">
        <v>35000000</v>
      </c>
      <c r="J64" s="17" t="s">
        <v>61</v>
      </c>
      <c r="K64" s="17" t="s">
        <v>34</v>
      </c>
      <c r="L64" s="14" t="s">
        <v>177</v>
      </c>
      <c r="M64" s="94">
        <f t="shared" si="0"/>
        <v>45</v>
      </c>
      <c r="N64" s="14" t="s">
        <v>352</v>
      </c>
      <c r="O64" s="12" t="s">
        <v>353</v>
      </c>
      <c r="P64" s="127">
        <f t="shared" ref="P64" si="6">+I64</f>
        <v>35000000</v>
      </c>
      <c r="Q64" s="131">
        <f t="shared" si="1"/>
        <v>0</v>
      </c>
      <c r="R64" s="146"/>
      <c r="S64" s="11"/>
      <c r="T64" s="11"/>
    </row>
    <row r="65" spans="2:20" s="13" customFormat="1" ht="24" x14ac:dyDescent="0.25">
      <c r="B65" s="118" t="s">
        <v>599</v>
      </c>
      <c r="C65" s="52" t="s">
        <v>178</v>
      </c>
      <c r="D65" s="15" t="s">
        <v>171</v>
      </c>
      <c r="E65" s="30" t="s">
        <v>161</v>
      </c>
      <c r="F65" s="15" t="s">
        <v>162</v>
      </c>
      <c r="G65" s="17" t="s">
        <v>33</v>
      </c>
      <c r="H65" s="180">
        <v>300000000</v>
      </c>
      <c r="I65" s="180">
        <v>300000000</v>
      </c>
      <c r="J65" s="17" t="s">
        <v>36</v>
      </c>
      <c r="K65" s="17" t="s">
        <v>179</v>
      </c>
      <c r="L65" s="14" t="s">
        <v>169</v>
      </c>
      <c r="M65" s="94">
        <f t="shared" si="0"/>
        <v>46</v>
      </c>
      <c r="N65" s="14" t="s">
        <v>186</v>
      </c>
      <c r="O65" s="12" t="s">
        <v>187</v>
      </c>
      <c r="P65" s="126">
        <v>0</v>
      </c>
      <c r="Q65" s="135">
        <f t="shared" si="1"/>
        <v>300000000</v>
      </c>
      <c r="R65" s="147">
        <v>300000000</v>
      </c>
      <c r="S65" s="11"/>
      <c r="T65" s="11"/>
    </row>
    <row r="66" spans="2:20" s="13" customFormat="1" ht="36" x14ac:dyDescent="0.25">
      <c r="B66" s="191" t="s">
        <v>602</v>
      </c>
      <c r="C66" s="52" t="s">
        <v>1207</v>
      </c>
      <c r="D66" s="15" t="s">
        <v>1075</v>
      </c>
      <c r="E66" s="20" t="s">
        <v>172</v>
      </c>
      <c r="F66" s="15" t="s">
        <v>180</v>
      </c>
      <c r="G66" s="17" t="s">
        <v>33</v>
      </c>
      <c r="H66" s="180">
        <v>50000000</v>
      </c>
      <c r="I66" s="180">
        <f>H66</f>
        <v>50000000</v>
      </c>
      <c r="J66" s="17" t="s">
        <v>61</v>
      </c>
      <c r="K66" s="17" t="s">
        <v>34</v>
      </c>
      <c r="L66" s="14" t="s">
        <v>155</v>
      </c>
      <c r="M66" s="94">
        <f t="shared" si="0"/>
        <v>47</v>
      </c>
      <c r="N66" s="14" t="s">
        <v>190</v>
      </c>
      <c r="O66" s="12" t="s">
        <v>191</v>
      </c>
      <c r="P66" s="126">
        <v>0</v>
      </c>
      <c r="Q66" s="131"/>
      <c r="R66" s="250"/>
      <c r="S66" s="11"/>
      <c r="T66" s="11"/>
    </row>
    <row r="67" spans="2:20" s="13" customFormat="1" ht="57" customHeight="1" x14ac:dyDescent="0.25">
      <c r="B67" s="118" t="s">
        <v>603</v>
      </c>
      <c r="C67" s="52" t="s">
        <v>204</v>
      </c>
      <c r="D67" s="92">
        <v>43831</v>
      </c>
      <c r="E67" s="20" t="s">
        <v>205</v>
      </c>
      <c r="F67" s="15" t="s">
        <v>206</v>
      </c>
      <c r="G67" s="17" t="s">
        <v>33</v>
      </c>
      <c r="H67" s="134">
        <v>1610000000</v>
      </c>
      <c r="I67" s="180">
        <f t="shared" ref="I67:I82" si="7">H67</f>
        <v>1610000000</v>
      </c>
      <c r="J67" s="17" t="s">
        <v>37</v>
      </c>
      <c r="K67" s="17" t="s">
        <v>34</v>
      </c>
      <c r="L67" s="14" t="s">
        <v>207</v>
      </c>
      <c r="M67" s="94">
        <f t="shared" si="0"/>
        <v>48</v>
      </c>
      <c r="N67" s="52" t="s">
        <v>226</v>
      </c>
      <c r="O67" s="12" t="s">
        <v>354</v>
      </c>
      <c r="P67" s="125">
        <v>1000176789</v>
      </c>
      <c r="Q67" s="135">
        <f t="shared" si="1"/>
        <v>609823211</v>
      </c>
      <c r="R67" s="143"/>
      <c r="S67" s="11"/>
      <c r="T67" s="11"/>
    </row>
    <row r="68" spans="2:20" s="13" customFormat="1" ht="57" customHeight="1" x14ac:dyDescent="0.25">
      <c r="B68" s="118" t="s">
        <v>603</v>
      </c>
      <c r="C68" s="52" t="s">
        <v>208</v>
      </c>
      <c r="D68" s="92">
        <v>43831</v>
      </c>
      <c r="E68" s="20" t="s">
        <v>209</v>
      </c>
      <c r="F68" s="15" t="s">
        <v>210</v>
      </c>
      <c r="G68" s="17" t="s">
        <v>33</v>
      </c>
      <c r="H68" s="134">
        <v>50000000</v>
      </c>
      <c r="I68" s="180">
        <f t="shared" si="7"/>
        <v>50000000</v>
      </c>
      <c r="J68" s="17" t="s">
        <v>37</v>
      </c>
      <c r="K68" s="17" t="s">
        <v>34</v>
      </c>
      <c r="L68" s="14" t="s">
        <v>207</v>
      </c>
      <c r="M68" s="94">
        <f t="shared" si="0"/>
        <v>49</v>
      </c>
      <c r="N68" s="52" t="s">
        <v>186</v>
      </c>
      <c r="O68" s="12" t="s">
        <v>187</v>
      </c>
      <c r="P68" s="125">
        <v>30000000</v>
      </c>
      <c r="Q68" s="135">
        <f>I68-P68+80000000</f>
        <v>100000000</v>
      </c>
      <c r="R68" s="144">
        <f>Q68</f>
        <v>100000000</v>
      </c>
      <c r="S68" s="11"/>
      <c r="T68" s="11" t="s">
        <v>667</v>
      </c>
    </row>
    <row r="69" spans="2:20" s="13" customFormat="1" ht="24" x14ac:dyDescent="0.25">
      <c r="B69" s="118" t="s">
        <v>603</v>
      </c>
      <c r="C69" s="52" t="s">
        <v>211</v>
      </c>
      <c r="D69" s="93">
        <v>43862</v>
      </c>
      <c r="E69" s="20" t="s">
        <v>212</v>
      </c>
      <c r="F69" s="15" t="s">
        <v>213</v>
      </c>
      <c r="G69" s="17" t="s">
        <v>33</v>
      </c>
      <c r="H69" s="134">
        <v>40000000</v>
      </c>
      <c r="I69" s="180">
        <f t="shared" si="7"/>
        <v>40000000</v>
      </c>
      <c r="J69" s="17" t="s">
        <v>37</v>
      </c>
      <c r="K69" s="17" t="s">
        <v>34</v>
      </c>
      <c r="L69" s="14" t="s">
        <v>207</v>
      </c>
      <c r="M69" s="94">
        <f t="shared" si="0"/>
        <v>50</v>
      </c>
      <c r="N69" s="52" t="s">
        <v>227</v>
      </c>
      <c r="O69" s="12" t="s">
        <v>355</v>
      </c>
      <c r="P69" s="125">
        <f>+I69-176789-30000000</f>
        <v>9823211</v>
      </c>
      <c r="Q69" s="135">
        <f t="shared" si="1"/>
        <v>30176789</v>
      </c>
      <c r="R69" s="143"/>
      <c r="S69" s="11"/>
      <c r="T69" s="11"/>
    </row>
    <row r="70" spans="2:20" s="13" customFormat="1" ht="42" customHeight="1" x14ac:dyDescent="0.25">
      <c r="B70" s="118" t="s">
        <v>604</v>
      </c>
      <c r="C70" s="52" t="s">
        <v>214</v>
      </c>
      <c r="D70" s="93">
        <v>43862</v>
      </c>
      <c r="E70" s="20" t="s">
        <v>215</v>
      </c>
      <c r="F70" s="15" t="s">
        <v>328</v>
      </c>
      <c r="G70" s="17" t="s">
        <v>33</v>
      </c>
      <c r="H70" s="134">
        <v>400000000</v>
      </c>
      <c r="I70" s="180">
        <f t="shared" si="7"/>
        <v>400000000</v>
      </c>
      <c r="J70" s="17" t="s">
        <v>37</v>
      </c>
      <c r="K70" s="17" t="s">
        <v>34</v>
      </c>
      <c r="L70" s="14" t="s">
        <v>207</v>
      </c>
      <c r="M70" s="94">
        <f t="shared" si="0"/>
        <v>51</v>
      </c>
      <c r="N70" s="52" t="s">
        <v>228</v>
      </c>
      <c r="O70" s="12" t="s">
        <v>356</v>
      </c>
      <c r="P70" s="126">
        <v>0</v>
      </c>
      <c r="Q70" s="135">
        <f t="shared" si="1"/>
        <v>400000000</v>
      </c>
      <c r="R70" s="143"/>
      <c r="S70" s="11"/>
      <c r="T70" s="11" t="s">
        <v>668</v>
      </c>
    </row>
    <row r="71" spans="2:20" s="13" customFormat="1" ht="24" x14ac:dyDescent="0.25">
      <c r="B71" s="118" t="s">
        <v>605</v>
      </c>
      <c r="C71" s="52" t="s">
        <v>216</v>
      </c>
      <c r="D71" s="93">
        <v>43862</v>
      </c>
      <c r="E71" s="20" t="s">
        <v>215</v>
      </c>
      <c r="F71" s="15" t="s">
        <v>328</v>
      </c>
      <c r="G71" s="17" t="s">
        <v>33</v>
      </c>
      <c r="H71" s="134">
        <v>22000000</v>
      </c>
      <c r="I71" s="180">
        <f t="shared" si="7"/>
        <v>22000000</v>
      </c>
      <c r="J71" s="17" t="s">
        <v>37</v>
      </c>
      <c r="K71" s="17" t="s">
        <v>34</v>
      </c>
      <c r="L71" s="14" t="s">
        <v>207</v>
      </c>
      <c r="M71" s="94">
        <f t="shared" si="0"/>
        <v>52</v>
      </c>
      <c r="N71" s="52" t="s">
        <v>228</v>
      </c>
      <c r="O71" s="12" t="s">
        <v>356</v>
      </c>
      <c r="P71" s="126">
        <v>0</v>
      </c>
      <c r="Q71" s="135">
        <f t="shared" si="1"/>
        <v>22000000</v>
      </c>
      <c r="R71" s="143"/>
      <c r="S71" s="11"/>
      <c r="T71" s="11" t="s">
        <v>668</v>
      </c>
    </row>
    <row r="72" spans="2:20" s="13" customFormat="1" ht="24" x14ac:dyDescent="0.25">
      <c r="B72" s="118" t="s">
        <v>606</v>
      </c>
      <c r="C72" s="52" t="s">
        <v>217</v>
      </c>
      <c r="D72" s="93">
        <v>43862</v>
      </c>
      <c r="E72" s="20" t="s">
        <v>215</v>
      </c>
      <c r="F72" s="15" t="s">
        <v>328</v>
      </c>
      <c r="G72" s="17" t="s">
        <v>33</v>
      </c>
      <c r="H72" s="134">
        <v>1000000</v>
      </c>
      <c r="I72" s="180">
        <f t="shared" si="7"/>
        <v>1000000</v>
      </c>
      <c r="J72" s="17" t="s">
        <v>37</v>
      </c>
      <c r="K72" s="17" t="s">
        <v>34</v>
      </c>
      <c r="L72" s="14" t="s">
        <v>207</v>
      </c>
      <c r="M72" s="94">
        <f t="shared" si="0"/>
        <v>53</v>
      </c>
      <c r="N72" s="52" t="s">
        <v>228</v>
      </c>
      <c r="O72" s="12" t="s">
        <v>356</v>
      </c>
      <c r="P72" s="126">
        <v>0</v>
      </c>
      <c r="Q72" s="135">
        <f t="shared" si="1"/>
        <v>1000000</v>
      </c>
      <c r="R72" s="143"/>
      <c r="S72" s="11"/>
      <c r="T72" s="11" t="s">
        <v>668</v>
      </c>
    </row>
    <row r="73" spans="2:20" s="13" customFormat="1" ht="24" x14ac:dyDescent="0.25">
      <c r="B73" s="118" t="s">
        <v>606</v>
      </c>
      <c r="C73" s="52" t="s">
        <v>218</v>
      </c>
      <c r="D73" s="93">
        <v>43862</v>
      </c>
      <c r="E73" s="20" t="s">
        <v>215</v>
      </c>
      <c r="F73" s="15" t="s">
        <v>328</v>
      </c>
      <c r="G73" s="17" t="s">
        <v>33</v>
      </c>
      <c r="H73" s="134">
        <v>2000000</v>
      </c>
      <c r="I73" s="180">
        <f t="shared" si="7"/>
        <v>2000000</v>
      </c>
      <c r="J73" s="17" t="s">
        <v>37</v>
      </c>
      <c r="K73" s="17" t="s">
        <v>34</v>
      </c>
      <c r="L73" s="14" t="s">
        <v>207</v>
      </c>
      <c r="M73" s="94">
        <f t="shared" si="0"/>
        <v>54</v>
      </c>
      <c r="N73" s="52" t="s">
        <v>228</v>
      </c>
      <c r="O73" s="12" t="s">
        <v>356</v>
      </c>
      <c r="P73" s="126">
        <v>0</v>
      </c>
      <c r="Q73" s="135">
        <f t="shared" si="1"/>
        <v>2000000</v>
      </c>
      <c r="R73" s="143"/>
      <c r="S73" s="11"/>
      <c r="T73" s="11" t="s">
        <v>668</v>
      </c>
    </row>
    <row r="74" spans="2:20" s="13" customFormat="1" ht="24" x14ac:dyDescent="0.25">
      <c r="B74" s="118" t="s">
        <v>606</v>
      </c>
      <c r="C74" s="52" t="s">
        <v>219</v>
      </c>
      <c r="D74" s="93">
        <v>43862</v>
      </c>
      <c r="E74" s="20" t="s">
        <v>215</v>
      </c>
      <c r="F74" s="15" t="s">
        <v>328</v>
      </c>
      <c r="G74" s="17" t="s">
        <v>33</v>
      </c>
      <c r="H74" s="134">
        <v>2200000</v>
      </c>
      <c r="I74" s="180">
        <f t="shared" si="7"/>
        <v>2200000</v>
      </c>
      <c r="J74" s="17" t="s">
        <v>37</v>
      </c>
      <c r="K74" s="17" t="s">
        <v>34</v>
      </c>
      <c r="L74" s="14" t="s">
        <v>207</v>
      </c>
      <c r="M74" s="94">
        <f t="shared" si="0"/>
        <v>55</v>
      </c>
      <c r="N74" s="52" t="s">
        <v>228</v>
      </c>
      <c r="O74" s="12" t="s">
        <v>356</v>
      </c>
      <c r="P74" s="126">
        <v>0</v>
      </c>
      <c r="Q74" s="135">
        <f t="shared" si="1"/>
        <v>2200000</v>
      </c>
      <c r="R74" s="143"/>
      <c r="S74" s="11"/>
      <c r="T74" s="11" t="s">
        <v>668</v>
      </c>
    </row>
    <row r="75" spans="2:20" s="13" customFormat="1" ht="24" x14ac:dyDescent="0.25">
      <c r="B75" s="118" t="s">
        <v>607</v>
      </c>
      <c r="C75" s="52" t="s">
        <v>220</v>
      </c>
      <c r="D75" s="93">
        <v>43862</v>
      </c>
      <c r="E75" s="20" t="s">
        <v>215</v>
      </c>
      <c r="F75" s="15" t="s">
        <v>328</v>
      </c>
      <c r="G75" s="17" t="s">
        <v>33</v>
      </c>
      <c r="H75" s="134">
        <v>65000000</v>
      </c>
      <c r="I75" s="180">
        <f t="shared" si="7"/>
        <v>65000000</v>
      </c>
      <c r="J75" s="17" t="s">
        <v>37</v>
      </c>
      <c r="K75" s="17" t="s">
        <v>34</v>
      </c>
      <c r="L75" s="14" t="s">
        <v>207</v>
      </c>
      <c r="M75" s="94">
        <f t="shared" si="0"/>
        <v>56</v>
      </c>
      <c r="N75" s="52" t="s">
        <v>230</v>
      </c>
      <c r="O75" s="12" t="s">
        <v>229</v>
      </c>
      <c r="P75" s="127">
        <v>34500000</v>
      </c>
      <c r="Q75" s="135">
        <f t="shared" si="1"/>
        <v>30500000</v>
      </c>
      <c r="R75" s="143"/>
      <c r="S75" s="11"/>
      <c r="T75" s="11"/>
    </row>
    <row r="76" spans="2:20" s="13" customFormat="1" ht="24" x14ac:dyDescent="0.25">
      <c r="B76" s="118" t="s">
        <v>608</v>
      </c>
      <c r="C76" s="52" t="s">
        <v>221</v>
      </c>
      <c r="D76" s="93">
        <v>43862</v>
      </c>
      <c r="E76" s="16" t="s">
        <v>215</v>
      </c>
      <c r="F76" s="15" t="s">
        <v>328</v>
      </c>
      <c r="G76" s="17" t="s">
        <v>33</v>
      </c>
      <c r="H76" s="134">
        <v>4500000</v>
      </c>
      <c r="I76" s="180">
        <f t="shared" si="7"/>
        <v>4500000</v>
      </c>
      <c r="J76" s="17" t="s">
        <v>37</v>
      </c>
      <c r="K76" s="17" t="s">
        <v>34</v>
      </c>
      <c r="L76" s="14" t="s">
        <v>207</v>
      </c>
      <c r="M76" s="94">
        <f t="shared" si="0"/>
        <v>57</v>
      </c>
      <c r="N76" s="52" t="s">
        <v>232</v>
      </c>
      <c r="O76" s="12" t="s">
        <v>231</v>
      </c>
      <c r="P76" s="126">
        <v>0</v>
      </c>
      <c r="Q76" s="135">
        <f t="shared" si="1"/>
        <v>4500000</v>
      </c>
      <c r="R76" s="143"/>
      <c r="S76" s="11"/>
      <c r="T76" s="11" t="s">
        <v>668</v>
      </c>
    </row>
    <row r="77" spans="2:20" s="13" customFormat="1" ht="24" x14ac:dyDescent="0.25">
      <c r="B77" s="118" t="s">
        <v>609</v>
      </c>
      <c r="C77" s="52" t="s">
        <v>222</v>
      </c>
      <c r="D77" s="93">
        <v>43862</v>
      </c>
      <c r="E77" s="16" t="s">
        <v>215</v>
      </c>
      <c r="F77" s="15" t="s">
        <v>328</v>
      </c>
      <c r="G77" s="17" t="s">
        <v>33</v>
      </c>
      <c r="H77" s="134">
        <v>2000000</v>
      </c>
      <c r="I77" s="180">
        <f t="shared" si="7"/>
        <v>2000000</v>
      </c>
      <c r="J77" s="17" t="s">
        <v>37</v>
      </c>
      <c r="K77" s="17" t="s">
        <v>34</v>
      </c>
      <c r="L77" s="14" t="s">
        <v>207</v>
      </c>
      <c r="M77" s="94">
        <f t="shared" si="0"/>
        <v>58</v>
      </c>
      <c r="N77" s="52" t="s">
        <v>232</v>
      </c>
      <c r="O77" s="12" t="s">
        <v>231</v>
      </c>
      <c r="P77" s="126">
        <v>0</v>
      </c>
      <c r="Q77" s="135">
        <f t="shared" si="1"/>
        <v>2000000</v>
      </c>
      <c r="R77" s="143"/>
      <c r="S77" s="11"/>
      <c r="T77" s="11" t="s">
        <v>668</v>
      </c>
    </row>
    <row r="78" spans="2:20" s="13" customFormat="1" ht="24" x14ac:dyDescent="0.25">
      <c r="B78" s="118" t="s">
        <v>610</v>
      </c>
      <c r="C78" s="52" t="s">
        <v>223</v>
      </c>
      <c r="D78" s="93">
        <v>43891</v>
      </c>
      <c r="E78" s="16" t="s">
        <v>224</v>
      </c>
      <c r="F78" s="15" t="s">
        <v>225</v>
      </c>
      <c r="G78" s="17" t="s">
        <v>33</v>
      </c>
      <c r="H78" s="134">
        <v>120000000</v>
      </c>
      <c r="I78" s="180">
        <f t="shared" si="7"/>
        <v>120000000</v>
      </c>
      <c r="J78" s="17" t="s">
        <v>37</v>
      </c>
      <c r="K78" s="17" t="s">
        <v>34</v>
      </c>
      <c r="L78" s="14" t="s">
        <v>207</v>
      </c>
      <c r="M78" s="94">
        <f t="shared" si="0"/>
        <v>59</v>
      </c>
      <c r="N78" s="52" t="s">
        <v>234</v>
      </c>
      <c r="O78" s="12" t="s">
        <v>233</v>
      </c>
      <c r="P78" s="126">
        <v>0</v>
      </c>
      <c r="Q78" s="135">
        <f t="shared" si="1"/>
        <v>120000000</v>
      </c>
      <c r="R78" s="143"/>
      <c r="S78" s="11"/>
      <c r="T78" s="11" t="s">
        <v>670</v>
      </c>
    </row>
    <row r="79" spans="2:20" s="13" customFormat="1" ht="50.1" customHeight="1" x14ac:dyDescent="0.25">
      <c r="B79" s="118" t="s">
        <v>607</v>
      </c>
      <c r="C79" s="14" t="s">
        <v>322</v>
      </c>
      <c r="D79" s="93">
        <v>43862</v>
      </c>
      <c r="E79" s="14" t="s">
        <v>212</v>
      </c>
      <c r="F79" s="15" t="s">
        <v>328</v>
      </c>
      <c r="G79" s="17" t="s">
        <v>33</v>
      </c>
      <c r="H79" s="134">
        <v>2584800</v>
      </c>
      <c r="I79" s="180">
        <f t="shared" si="7"/>
        <v>2584800</v>
      </c>
      <c r="J79" s="91" t="s">
        <v>37</v>
      </c>
      <c r="K79" s="91" t="s">
        <v>34</v>
      </c>
      <c r="L79" s="52" t="s">
        <v>207</v>
      </c>
      <c r="M79" s="94">
        <f t="shared" si="0"/>
        <v>60</v>
      </c>
      <c r="N79" s="14" t="s">
        <v>186</v>
      </c>
      <c r="O79" s="12" t="s">
        <v>187</v>
      </c>
      <c r="P79" s="127">
        <v>2585000</v>
      </c>
      <c r="Q79" s="131"/>
      <c r="R79" s="143"/>
      <c r="S79" s="11"/>
      <c r="T79" s="11"/>
    </row>
    <row r="80" spans="2:20" s="13" customFormat="1" ht="50.1" customHeight="1" x14ac:dyDescent="0.25">
      <c r="B80" s="118" t="s">
        <v>607</v>
      </c>
      <c r="C80" s="14" t="s">
        <v>323</v>
      </c>
      <c r="D80" s="93">
        <v>43862</v>
      </c>
      <c r="E80" s="14" t="s">
        <v>212</v>
      </c>
      <c r="F80" s="15" t="s">
        <v>328</v>
      </c>
      <c r="G80" s="17" t="s">
        <v>33</v>
      </c>
      <c r="H80" s="134">
        <v>2584800</v>
      </c>
      <c r="I80" s="180">
        <f t="shared" si="7"/>
        <v>2584800</v>
      </c>
      <c r="J80" s="91" t="s">
        <v>37</v>
      </c>
      <c r="K80" s="91" t="s">
        <v>34</v>
      </c>
      <c r="L80" s="52" t="s">
        <v>207</v>
      </c>
      <c r="M80" s="94">
        <f t="shared" si="0"/>
        <v>61</v>
      </c>
      <c r="N80" s="14" t="s">
        <v>186</v>
      </c>
      <c r="O80" s="12" t="s">
        <v>187</v>
      </c>
      <c r="P80" s="125">
        <f>2585000-200000</f>
        <v>2385000</v>
      </c>
      <c r="Q80" s="135">
        <f t="shared" si="1"/>
        <v>199800</v>
      </c>
      <c r="R80" s="143"/>
      <c r="S80" s="11"/>
      <c r="T80" s="11"/>
    </row>
    <row r="81" spans="1:58" s="13" customFormat="1" ht="50.1" customHeight="1" x14ac:dyDescent="0.2">
      <c r="B81" s="118" t="s">
        <v>611</v>
      </c>
      <c r="C81" s="14" t="s">
        <v>324</v>
      </c>
      <c r="D81" s="93">
        <v>43891</v>
      </c>
      <c r="E81" s="14" t="s">
        <v>212</v>
      </c>
      <c r="F81" s="18" t="s">
        <v>325</v>
      </c>
      <c r="G81" s="17" t="s">
        <v>33</v>
      </c>
      <c r="H81" s="134">
        <v>400000</v>
      </c>
      <c r="I81" s="180">
        <f t="shared" si="7"/>
        <v>400000</v>
      </c>
      <c r="J81" s="91" t="s">
        <v>37</v>
      </c>
      <c r="K81" s="91" t="s">
        <v>34</v>
      </c>
      <c r="L81" s="52" t="s">
        <v>207</v>
      </c>
      <c r="M81" s="94">
        <f t="shared" si="0"/>
        <v>62</v>
      </c>
      <c r="N81" s="51" t="s">
        <v>293</v>
      </c>
      <c r="O81" s="50" t="s">
        <v>294</v>
      </c>
      <c r="P81" s="126">
        <v>0</v>
      </c>
      <c r="Q81" s="135">
        <f t="shared" si="1"/>
        <v>400000</v>
      </c>
      <c r="R81" s="143"/>
      <c r="S81" s="11"/>
      <c r="T81" s="11"/>
    </row>
    <row r="82" spans="1:58" s="13" customFormat="1" ht="50.1" customHeight="1" x14ac:dyDescent="0.2">
      <c r="B82" s="118" t="s">
        <v>612</v>
      </c>
      <c r="C82" s="14" t="s">
        <v>326</v>
      </c>
      <c r="D82" s="93">
        <v>43952</v>
      </c>
      <c r="E82" s="14" t="s">
        <v>327</v>
      </c>
      <c r="F82" s="18" t="s">
        <v>325</v>
      </c>
      <c r="G82" s="17" t="s">
        <v>33</v>
      </c>
      <c r="H82" s="134">
        <v>1000000</v>
      </c>
      <c r="I82" s="180">
        <f t="shared" si="7"/>
        <v>1000000</v>
      </c>
      <c r="J82" s="91" t="s">
        <v>37</v>
      </c>
      <c r="K82" s="91" t="s">
        <v>34</v>
      </c>
      <c r="L82" s="52" t="s">
        <v>207</v>
      </c>
      <c r="M82" s="94">
        <f t="shared" si="0"/>
        <v>63</v>
      </c>
      <c r="N82" s="51" t="s">
        <v>293</v>
      </c>
      <c r="O82" s="50" t="s">
        <v>294</v>
      </c>
      <c r="P82" s="126">
        <v>0</v>
      </c>
      <c r="Q82" s="135">
        <f t="shared" si="1"/>
        <v>1000000</v>
      </c>
      <c r="R82" s="143"/>
      <c r="S82" s="11"/>
      <c r="T82" s="11" t="s">
        <v>670</v>
      </c>
    </row>
    <row r="83" spans="1:58" s="13" customFormat="1" ht="24" x14ac:dyDescent="0.25">
      <c r="B83" s="118" t="s">
        <v>613</v>
      </c>
      <c r="C83" s="86" t="s">
        <v>235</v>
      </c>
      <c r="D83" s="17" t="s">
        <v>236</v>
      </c>
      <c r="E83" s="69" t="s">
        <v>212</v>
      </c>
      <c r="F83" s="11" t="s">
        <v>237</v>
      </c>
      <c r="G83" s="11" t="s">
        <v>33</v>
      </c>
      <c r="H83" s="180">
        <v>15000000</v>
      </c>
      <c r="I83" s="180">
        <f>+H83</f>
        <v>15000000</v>
      </c>
      <c r="J83" s="17" t="s">
        <v>37</v>
      </c>
      <c r="K83" s="17" t="s">
        <v>34</v>
      </c>
      <c r="L83" s="12" t="s">
        <v>238</v>
      </c>
      <c r="M83" s="94">
        <f t="shared" si="0"/>
        <v>64</v>
      </c>
      <c r="N83" s="66" t="s">
        <v>186</v>
      </c>
      <c r="O83" s="67" t="s">
        <v>239</v>
      </c>
      <c r="P83" s="127">
        <f t="shared" ref="P83" si="8">+I83</f>
        <v>15000000</v>
      </c>
      <c r="Q83" s="131">
        <f t="shared" si="1"/>
        <v>0</v>
      </c>
      <c r="R83" s="143"/>
      <c r="S83" s="11"/>
      <c r="T83" s="11"/>
    </row>
    <row r="84" spans="1:58" s="13" customFormat="1" ht="35.25" customHeight="1" x14ac:dyDescent="0.25">
      <c r="B84" s="118" t="s">
        <v>614</v>
      </c>
      <c r="C84" s="84" t="s">
        <v>240</v>
      </c>
      <c r="D84" s="51" t="s">
        <v>241</v>
      </c>
      <c r="E84" s="70" t="s">
        <v>251</v>
      </c>
      <c r="F84" s="11" t="s">
        <v>180</v>
      </c>
      <c r="G84" s="17" t="s">
        <v>33</v>
      </c>
      <c r="H84" s="182">
        <v>55000000</v>
      </c>
      <c r="I84" s="180">
        <f t="shared" ref="I84:I89" si="9">H84</f>
        <v>55000000</v>
      </c>
      <c r="J84" s="17" t="s">
        <v>37</v>
      </c>
      <c r="K84" s="17" t="s">
        <v>34</v>
      </c>
      <c r="L84" s="12" t="s">
        <v>242</v>
      </c>
      <c r="M84" s="94">
        <f t="shared" si="0"/>
        <v>65</v>
      </c>
      <c r="N84" s="66" t="s">
        <v>243</v>
      </c>
      <c r="O84" s="120" t="s">
        <v>244</v>
      </c>
      <c r="P84" s="125">
        <v>29500000</v>
      </c>
      <c r="Q84" s="135">
        <f t="shared" si="1"/>
        <v>25500000</v>
      </c>
      <c r="R84" s="143"/>
      <c r="S84" s="11"/>
      <c r="T84" s="11"/>
    </row>
    <row r="85" spans="1:58" s="13" customFormat="1" ht="30.75" customHeight="1" x14ac:dyDescent="0.25">
      <c r="B85" s="118" t="s">
        <v>615</v>
      </c>
      <c r="C85" s="84" t="s">
        <v>245</v>
      </c>
      <c r="D85" s="51" t="s">
        <v>241</v>
      </c>
      <c r="E85" s="70" t="s">
        <v>251</v>
      </c>
      <c r="F85" s="11" t="s">
        <v>180</v>
      </c>
      <c r="G85" s="17" t="s">
        <v>33</v>
      </c>
      <c r="H85" s="182">
        <v>10000000</v>
      </c>
      <c r="I85" s="181">
        <f t="shared" si="9"/>
        <v>10000000</v>
      </c>
      <c r="J85" s="17" t="s">
        <v>37</v>
      </c>
      <c r="K85" s="17" t="s">
        <v>34</v>
      </c>
      <c r="L85" s="12" t="s">
        <v>246</v>
      </c>
      <c r="M85" s="94">
        <f t="shared" si="0"/>
        <v>66</v>
      </c>
      <c r="N85" s="66" t="s">
        <v>247</v>
      </c>
      <c r="O85" s="120" t="s">
        <v>248</v>
      </c>
      <c r="P85" s="127">
        <f t="shared" ref="P85" si="10">+I85</f>
        <v>10000000</v>
      </c>
      <c r="Q85" s="131">
        <f t="shared" ref="Q85:Q114" si="11">I85-P85</f>
        <v>0</v>
      </c>
      <c r="R85" s="143"/>
      <c r="S85" s="11"/>
      <c r="T85" s="11"/>
    </row>
    <row r="86" spans="1:58" s="13" customFormat="1" ht="24" x14ac:dyDescent="0.25">
      <c r="B86" s="118" t="s">
        <v>611</v>
      </c>
      <c r="C86" s="84" t="s">
        <v>249</v>
      </c>
      <c r="D86" s="65" t="s">
        <v>250</v>
      </c>
      <c r="E86" s="66" t="s">
        <v>251</v>
      </c>
      <c r="F86" s="66" t="s">
        <v>252</v>
      </c>
      <c r="G86" s="17" t="s">
        <v>33</v>
      </c>
      <c r="H86" s="182">
        <v>1000000000</v>
      </c>
      <c r="I86" s="181">
        <f t="shared" si="9"/>
        <v>1000000000</v>
      </c>
      <c r="J86" s="51" t="s">
        <v>61</v>
      </c>
      <c r="K86" s="17" t="s">
        <v>34</v>
      </c>
      <c r="L86" s="67" t="s">
        <v>253</v>
      </c>
      <c r="M86" s="94">
        <f t="shared" ref="M86:M147" si="12">M85+1</f>
        <v>67</v>
      </c>
      <c r="N86" s="66" t="s">
        <v>254</v>
      </c>
      <c r="O86" s="121" t="s">
        <v>255</v>
      </c>
      <c r="P86" s="126">
        <v>0</v>
      </c>
      <c r="Q86" s="135">
        <f t="shared" si="11"/>
        <v>1000000000</v>
      </c>
      <c r="R86" s="143"/>
      <c r="S86" s="11"/>
      <c r="T86" s="11" t="s">
        <v>668</v>
      </c>
    </row>
    <row r="87" spans="1:58" s="13" customFormat="1" ht="24" x14ac:dyDescent="0.2">
      <c r="B87" s="118" t="s">
        <v>613</v>
      </c>
      <c r="C87" s="84" t="s">
        <v>256</v>
      </c>
      <c r="D87" s="65" t="s">
        <v>257</v>
      </c>
      <c r="E87" s="66" t="s">
        <v>82</v>
      </c>
      <c r="F87" s="66" t="s">
        <v>197</v>
      </c>
      <c r="G87" s="68" t="s">
        <v>33</v>
      </c>
      <c r="H87" s="182">
        <v>27274864</v>
      </c>
      <c r="I87" s="181">
        <f t="shared" si="9"/>
        <v>27274864</v>
      </c>
      <c r="J87" s="51" t="s">
        <v>61</v>
      </c>
      <c r="K87" s="17" t="s">
        <v>34</v>
      </c>
      <c r="L87" s="67" t="s">
        <v>253</v>
      </c>
      <c r="M87" s="94">
        <f t="shared" si="12"/>
        <v>68</v>
      </c>
      <c r="N87" s="71" t="s">
        <v>181</v>
      </c>
      <c r="O87" s="67" t="s">
        <v>258</v>
      </c>
      <c r="P87" s="127">
        <f t="shared" ref="P87" si="13">+I87</f>
        <v>27274864</v>
      </c>
      <c r="Q87" s="131">
        <f t="shared" si="11"/>
        <v>0</v>
      </c>
      <c r="R87" s="143"/>
      <c r="S87" s="11"/>
      <c r="T87" s="11"/>
    </row>
    <row r="88" spans="1:58" s="97" customFormat="1" ht="60" x14ac:dyDescent="0.25">
      <c r="A88" s="13"/>
      <c r="B88" s="118" t="s">
        <v>616</v>
      </c>
      <c r="C88" s="103" t="s">
        <v>259</v>
      </c>
      <c r="D88" s="93" t="s">
        <v>260</v>
      </c>
      <c r="E88" s="16" t="s">
        <v>215</v>
      </c>
      <c r="F88" s="16" t="s">
        <v>252</v>
      </c>
      <c r="G88" s="17" t="s">
        <v>33</v>
      </c>
      <c r="H88" s="181">
        <v>170000000</v>
      </c>
      <c r="I88" s="181">
        <f t="shared" si="9"/>
        <v>170000000</v>
      </c>
      <c r="J88" s="15" t="s">
        <v>61</v>
      </c>
      <c r="K88" s="17" t="s">
        <v>34</v>
      </c>
      <c r="L88" s="104" t="s">
        <v>253</v>
      </c>
      <c r="M88" s="94">
        <f t="shared" si="12"/>
        <v>69</v>
      </c>
      <c r="N88" s="16" t="s">
        <v>261</v>
      </c>
      <c r="O88" s="104" t="s">
        <v>262</v>
      </c>
      <c r="P88" s="126">
        <v>0</v>
      </c>
      <c r="Q88" s="135">
        <f t="shared" si="11"/>
        <v>170000000</v>
      </c>
      <c r="R88" s="143"/>
      <c r="S88" s="11"/>
      <c r="T88" s="11"/>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row>
    <row r="89" spans="1:58" s="13" customFormat="1" ht="24" x14ac:dyDescent="0.25">
      <c r="B89" s="118" t="s">
        <v>617</v>
      </c>
      <c r="C89" s="103" t="s">
        <v>263</v>
      </c>
      <c r="D89" s="15" t="s">
        <v>260</v>
      </c>
      <c r="E89" s="16" t="s">
        <v>212</v>
      </c>
      <c r="F89" s="16" t="s">
        <v>264</v>
      </c>
      <c r="G89" s="17" t="s">
        <v>33</v>
      </c>
      <c r="H89" s="181">
        <v>70000000</v>
      </c>
      <c r="I89" s="181">
        <f t="shared" si="9"/>
        <v>70000000</v>
      </c>
      <c r="J89" s="15" t="s">
        <v>61</v>
      </c>
      <c r="K89" s="17" t="s">
        <v>34</v>
      </c>
      <c r="L89" s="104" t="s">
        <v>253</v>
      </c>
      <c r="M89" s="94">
        <f t="shared" si="12"/>
        <v>70</v>
      </c>
      <c r="N89" s="105" t="s">
        <v>181</v>
      </c>
      <c r="O89" s="104" t="s">
        <v>258</v>
      </c>
      <c r="P89" s="127">
        <f t="shared" ref="P89" si="14">+I89</f>
        <v>70000000</v>
      </c>
      <c r="Q89" s="131">
        <f t="shared" si="11"/>
        <v>0</v>
      </c>
      <c r="R89" s="143"/>
      <c r="S89" s="11"/>
      <c r="T89" s="11"/>
    </row>
    <row r="90" spans="1:58" s="13" customFormat="1" ht="24" x14ac:dyDescent="0.25">
      <c r="B90" s="118" t="s">
        <v>618</v>
      </c>
      <c r="C90" s="83" t="s">
        <v>265</v>
      </c>
      <c r="D90" s="106" t="s">
        <v>95</v>
      </c>
      <c r="E90" s="69" t="s">
        <v>153</v>
      </c>
      <c r="F90" s="16" t="s">
        <v>266</v>
      </c>
      <c r="G90" s="17" t="s">
        <v>33</v>
      </c>
      <c r="H90" s="181">
        <v>400000000</v>
      </c>
      <c r="I90" s="181">
        <v>400000000</v>
      </c>
      <c r="J90" s="15" t="s">
        <v>61</v>
      </c>
      <c r="K90" s="17" t="s">
        <v>34</v>
      </c>
      <c r="L90" s="12" t="s">
        <v>238</v>
      </c>
      <c r="M90" s="94">
        <f t="shared" si="12"/>
        <v>71</v>
      </c>
      <c r="N90" s="16" t="s">
        <v>267</v>
      </c>
      <c r="O90" s="104" t="s">
        <v>268</v>
      </c>
      <c r="P90" s="125">
        <v>200000000</v>
      </c>
      <c r="Q90" s="135">
        <f t="shared" si="11"/>
        <v>200000000</v>
      </c>
      <c r="R90" s="144">
        <v>200000000</v>
      </c>
      <c r="S90" s="11"/>
      <c r="T90" s="11"/>
    </row>
    <row r="91" spans="1:58" s="13" customFormat="1" ht="24" x14ac:dyDescent="0.2">
      <c r="B91" s="118" t="s">
        <v>613</v>
      </c>
      <c r="C91" s="85" t="s">
        <v>269</v>
      </c>
      <c r="D91" s="15" t="s">
        <v>75</v>
      </c>
      <c r="E91" s="16" t="s">
        <v>205</v>
      </c>
      <c r="F91" s="16" t="s">
        <v>237</v>
      </c>
      <c r="G91" s="68" t="s">
        <v>33</v>
      </c>
      <c r="H91" s="181">
        <v>30000000</v>
      </c>
      <c r="I91" s="181">
        <v>30000000</v>
      </c>
      <c r="J91" s="15" t="s">
        <v>61</v>
      </c>
      <c r="K91" s="17" t="s">
        <v>34</v>
      </c>
      <c r="L91" s="11" t="s">
        <v>238</v>
      </c>
      <c r="M91" s="94">
        <f t="shared" si="12"/>
        <v>72</v>
      </c>
      <c r="N91" s="16" t="s">
        <v>267</v>
      </c>
      <c r="O91" s="104" t="s">
        <v>268</v>
      </c>
      <c r="P91" s="127">
        <f t="shared" ref="P91:P92" si="15">+I91</f>
        <v>30000000</v>
      </c>
      <c r="Q91" s="131">
        <f t="shared" si="11"/>
        <v>0</v>
      </c>
      <c r="R91" s="143"/>
      <c r="S91" s="11"/>
      <c r="T91" s="11"/>
    </row>
    <row r="92" spans="1:58" s="13" customFormat="1" ht="24" x14ac:dyDescent="0.2">
      <c r="B92" s="118" t="s">
        <v>613</v>
      </c>
      <c r="C92" s="83" t="s">
        <v>270</v>
      </c>
      <c r="D92" s="15" t="s">
        <v>75</v>
      </c>
      <c r="E92" s="16" t="s">
        <v>205</v>
      </c>
      <c r="F92" s="16" t="s">
        <v>271</v>
      </c>
      <c r="G92" s="68" t="s">
        <v>33</v>
      </c>
      <c r="H92" s="181">
        <v>20000000</v>
      </c>
      <c r="I92" s="181">
        <v>20000000</v>
      </c>
      <c r="J92" s="15" t="s">
        <v>61</v>
      </c>
      <c r="K92" s="17" t="s">
        <v>34</v>
      </c>
      <c r="L92" s="11" t="s">
        <v>238</v>
      </c>
      <c r="M92" s="94">
        <f t="shared" si="12"/>
        <v>73</v>
      </c>
      <c r="N92" s="16" t="s">
        <v>267</v>
      </c>
      <c r="O92" s="104" t="s">
        <v>268</v>
      </c>
      <c r="P92" s="127">
        <f t="shared" si="15"/>
        <v>20000000</v>
      </c>
      <c r="Q92" s="131">
        <f t="shared" si="11"/>
        <v>0</v>
      </c>
      <c r="R92" s="143"/>
      <c r="S92" s="11"/>
      <c r="T92" s="11"/>
    </row>
    <row r="93" spans="1:58" s="13" customFormat="1" ht="24" x14ac:dyDescent="0.2">
      <c r="B93" s="118" t="s">
        <v>619</v>
      </c>
      <c r="C93" s="85" t="s">
        <v>272</v>
      </c>
      <c r="D93" s="15" t="s">
        <v>75</v>
      </c>
      <c r="E93" s="16" t="s">
        <v>205</v>
      </c>
      <c r="F93" s="16" t="s">
        <v>271</v>
      </c>
      <c r="G93" s="68" t="s">
        <v>33</v>
      </c>
      <c r="H93" s="181">
        <v>2500000</v>
      </c>
      <c r="I93" s="181">
        <v>2500000</v>
      </c>
      <c r="J93" s="15" t="s">
        <v>61</v>
      </c>
      <c r="K93" s="17" t="s">
        <v>34</v>
      </c>
      <c r="L93" s="11" t="s">
        <v>238</v>
      </c>
      <c r="M93" s="94">
        <f t="shared" si="12"/>
        <v>74</v>
      </c>
      <c r="N93" s="16" t="s">
        <v>273</v>
      </c>
      <c r="O93" s="104" t="s">
        <v>274</v>
      </c>
      <c r="P93" s="125">
        <v>2000000</v>
      </c>
      <c r="Q93" s="135">
        <f t="shared" si="11"/>
        <v>500000</v>
      </c>
      <c r="R93" s="144">
        <f>Q93</f>
        <v>500000</v>
      </c>
      <c r="S93" s="11"/>
      <c r="T93" s="11"/>
    </row>
    <row r="94" spans="1:58" s="13" customFormat="1" ht="84" x14ac:dyDescent="0.2">
      <c r="B94" s="118" t="s">
        <v>620</v>
      </c>
      <c r="C94" s="86" t="s">
        <v>286</v>
      </c>
      <c r="D94" s="15" t="s">
        <v>192</v>
      </c>
      <c r="E94" s="61">
        <v>44196</v>
      </c>
      <c r="F94" s="11" t="s">
        <v>287</v>
      </c>
      <c r="G94" s="11" t="s">
        <v>33</v>
      </c>
      <c r="H94" s="134">
        <v>40000000</v>
      </c>
      <c r="I94" s="180">
        <v>40000000</v>
      </c>
      <c r="J94" s="17" t="s">
        <v>37</v>
      </c>
      <c r="K94" s="17" t="s">
        <v>34</v>
      </c>
      <c r="L94" s="11" t="s">
        <v>288</v>
      </c>
      <c r="M94" s="94">
        <f t="shared" si="12"/>
        <v>75</v>
      </c>
      <c r="N94" s="15" t="s">
        <v>289</v>
      </c>
      <c r="O94" s="122" t="s">
        <v>290</v>
      </c>
      <c r="P94" s="125">
        <f>20000000-200000</f>
        <v>19800000</v>
      </c>
      <c r="Q94" s="135">
        <f t="shared" si="11"/>
        <v>20200000</v>
      </c>
      <c r="R94" s="143"/>
      <c r="S94" s="11"/>
      <c r="T94" s="11"/>
    </row>
    <row r="95" spans="1:58" s="13" customFormat="1" ht="24" x14ac:dyDescent="0.2">
      <c r="B95" s="118" t="s">
        <v>621</v>
      </c>
      <c r="C95" s="52" t="s">
        <v>348</v>
      </c>
      <c r="D95" s="17" t="s">
        <v>75</v>
      </c>
      <c r="E95" s="21">
        <v>44196</v>
      </c>
      <c r="F95" s="15" t="s">
        <v>325</v>
      </c>
      <c r="G95" s="52" t="s">
        <v>33</v>
      </c>
      <c r="H95" s="180">
        <v>20000000</v>
      </c>
      <c r="I95" s="180">
        <v>20000000</v>
      </c>
      <c r="J95" s="17" t="s">
        <v>61</v>
      </c>
      <c r="K95" s="17" t="s">
        <v>34</v>
      </c>
      <c r="L95" s="11" t="s">
        <v>349</v>
      </c>
      <c r="M95" s="94">
        <f t="shared" si="12"/>
        <v>76</v>
      </c>
      <c r="N95" s="15"/>
      <c r="O95" s="122"/>
      <c r="P95" s="127">
        <f t="shared" ref="P95" si="16">+I95</f>
        <v>20000000</v>
      </c>
      <c r="Q95" s="131">
        <f t="shared" si="11"/>
        <v>0</v>
      </c>
      <c r="R95" s="143"/>
      <c r="S95" s="11"/>
      <c r="T95" s="11"/>
    </row>
    <row r="96" spans="1:58" s="13" customFormat="1" ht="36.75" customHeight="1" x14ac:dyDescent="0.2">
      <c r="B96" s="118" t="s">
        <v>601</v>
      </c>
      <c r="C96" s="103" t="s">
        <v>291</v>
      </c>
      <c r="D96" s="11" t="s">
        <v>68</v>
      </c>
      <c r="E96" s="73">
        <v>44196</v>
      </c>
      <c r="F96" s="17" t="s">
        <v>292</v>
      </c>
      <c r="G96" s="11" t="s">
        <v>33</v>
      </c>
      <c r="H96" s="134">
        <v>560373707.29999995</v>
      </c>
      <c r="I96" s="180">
        <v>560373707.29999995</v>
      </c>
      <c r="J96" s="17" t="s">
        <v>37</v>
      </c>
      <c r="K96" s="17" t="s">
        <v>34</v>
      </c>
      <c r="L96" s="15" t="s">
        <v>66</v>
      </c>
      <c r="M96" s="94">
        <f t="shared" si="12"/>
        <v>77</v>
      </c>
      <c r="N96" s="15" t="s">
        <v>293</v>
      </c>
      <c r="O96" s="122" t="s">
        <v>294</v>
      </c>
      <c r="P96" s="125">
        <f>480000000-300000-500000</f>
        <v>479200000</v>
      </c>
      <c r="Q96" s="131">
        <v>0</v>
      </c>
      <c r="R96" s="143"/>
      <c r="S96" s="136">
        <f>P96</f>
        <v>479200000</v>
      </c>
      <c r="T96" s="11"/>
    </row>
    <row r="97" spans="2:20" s="13" customFormat="1" ht="36" x14ac:dyDescent="0.2">
      <c r="B97" s="118" t="s">
        <v>622</v>
      </c>
      <c r="C97" s="103" t="s">
        <v>295</v>
      </c>
      <c r="D97" s="11" t="s">
        <v>68</v>
      </c>
      <c r="E97" s="73">
        <v>44196</v>
      </c>
      <c r="F97" s="17" t="s">
        <v>180</v>
      </c>
      <c r="G97" s="38" t="s">
        <v>33</v>
      </c>
      <c r="H97" s="183">
        <v>806334101.89999998</v>
      </c>
      <c r="I97" s="184">
        <v>806334101.89999998</v>
      </c>
      <c r="J97" s="17" t="s">
        <v>37</v>
      </c>
      <c r="K97" s="17" t="s">
        <v>34</v>
      </c>
      <c r="L97" s="15" t="s">
        <v>66</v>
      </c>
      <c r="M97" s="94">
        <f t="shared" si="12"/>
        <v>78</v>
      </c>
      <c r="N97" s="15" t="s">
        <v>293</v>
      </c>
      <c r="O97" s="122" t="s">
        <v>294</v>
      </c>
      <c r="P97" s="125">
        <f>500000000-500000-1000000</f>
        <v>498500000</v>
      </c>
      <c r="Q97" s="131">
        <v>0</v>
      </c>
      <c r="R97" s="143"/>
      <c r="S97" s="136">
        <f>P97</f>
        <v>498500000</v>
      </c>
      <c r="T97" s="11"/>
    </row>
    <row r="98" spans="2:20" s="13" customFormat="1" ht="36" x14ac:dyDescent="0.25">
      <c r="B98" s="118" t="s">
        <v>623</v>
      </c>
      <c r="C98" s="86" t="s">
        <v>296</v>
      </c>
      <c r="D98" s="17" t="s">
        <v>297</v>
      </c>
      <c r="E98" s="73" t="s">
        <v>212</v>
      </c>
      <c r="F98" s="11" t="s">
        <v>237</v>
      </c>
      <c r="G98" s="11" t="s">
        <v>33</v>
      </c>
      <c r="H98" s="134">
        <v>800000000</v>
      </c>
      <c r="I98" s="180">
        <f t="shared" ref="I98:I107" si="17">+H98</f>
        <v>800000000</v>
      </c>
      <c r="J98" s="17" t="s">
        <v>37</v>
      </c>
      <c r="K98" s="17" t="s">
        <v>34</v>
      </c>
      <c r="L98" s="11" t="s">
        <v>298</v>
      </c>
      <c r="M98" s="94">
        <f t="shared" si="12"/>
        <v>79</v>
      </c>
      <c r="N98" s="15" t="s">
        <v>299</v>
      </c>
      <c r="O98" s="104" t="s">
        <v>300</v>
      </c>
      <c r="P98" s="125">
        <v>700000000</v>
      </c>
      <c r="Q98" s="135">
        <f t="shared" si="11"/>
        <v>100000000</v>
      </c>
      <c r="R98" s="143"/>
      <c r="S98" s="11"/>
      <c r="T98" s="11"/>
    </row>
    <row r="99" spans="2:20" s="13" customFormat="1" ht="33" customHeight="1" x14ac:dyDescent="0.25">
      <c r="B99" s="118" t="s">
        <v>623</v>
      </c>
      <c r="C99" s="103" t="s">
        <v>301</v>
      </c>
      <c r="D99" s="17" t="s">
        <v>297</v>
      </c>
      <c r="E99" s="73" t="s">
        <v>212</v>
      </c>
      <c r="F99" s="11" t="s">
        <v>237</v>
      </c>
      <c r="G99" s="14" t="s">
        <v>33</v>
      </c>
      <c r="H99" s="185">
        <v>120000000</v>
      </c>
      <c r="I99" s="181">
        <f t="shared" si="17"/>
        <v>120000000</v>
      </c>
      <c r="J99" s="15" t="s">
        <v>37</v>
      </c>
      <c r="K99" s="17" t="s">
        <v>34</v>
      </c>
      <c r="L99" s="11" t="s">
        <v>298</v>
      </c>
      <c r="M99" s="94">
        <f t="shared" si="12"/>
        <v>80</v>
      </c>
      <c r="N99" s="15" t="s">
        <v>302</v>
      </c>
      <c r="O99" s="104" t="s">
        <v>303</v>
      </c>
      <c r="P99" s="126">
        <v>0</v>
      </c>
      <c r="Q99" s="135">
        <f t="shared" si="11"/>
        <v>120000000</v>
      </c>
      <c r="R99" s="143"/>
      <c r="S99" s="11"/>
      <c r="T99" s="11"/>
    </row>
    <row r="100" spans="2:20" s="13" customFormat="1" ht="63" customHeight="1" x14ac:dyDescent="0.25">
      <c r="B100" s="118" t="s">
        <v>623</v>
      </c>
      <c r="C100" s="103" t="s">
        <v>304</v>
      </c>
      <c r="D100" s="17" t="s">
        <v>297</v>
      </c>
      <c r="E100" s="73" t="s">
        <v>212</v>
      </c>
      <c r="F100" s="11" t="s">
        <v>237</v>
      </c>
      <c r="G100" s="14" t="s">
        <v>33</v>
      </c>
      <c r="H100" s="185">
        <v>1000000000</v>
      </c>
      <c r="I100" s="181">
        <f t="shared" si="17"/>
        <v>1000000000</v>
      </c>
      <c r="J100" s="15" t="s">
        <v>37</v>
      </c>
      <c r="K100" s="17" t="s">
        <v>34</v>
      </c>
      <c r="L100" s="11" t="s">
        <v>298</v>
      </c>
      <c r="M100" s="94">
        <f t="shared" si="12"/>
        <v>81</v>
      </c>
      <c r="N100" s="15" t="s">
        <v>302</v>
      </c>
      <c r="O100" s="104" t="s">
        <v>303</v>
      </c>
      <c r="P100" s="125">
        <v>141428330</v>
      </c>
      <c r="Q100" s="135">
        <f t="shared" si="11"/>
        <v>858571670</v>
      </c>
      <c r="R100" s="143"/>
      <c r="S100" s="11"/>
      <c r="T100" s="11"/>
    </row>
    <row r="101" spans="2:20" s="13" customFormat="1" ht="24" x14ac:dyDescent="0.25">
      <c r="B101" s="118" t="s">
        <v>623</v>
      </c>
      <c r="C101" s="103" t="s">
        <v>305</v>
      </c>
      <c r="D101" s="17" t="s">
        <v>297</v>
      </c>
      <c r="E101" s="73" t="s">
        <v>212</v>
      </c>
      <c r="F101" s="11" t="s">
        <v>237</v>
      </c>
      <c r="G101" s="14" t="s">
        <v>33</v>
      </c>
      <c r="H101" s="185">
        <v>200000000</v>
      </c>
      <c r="I101" s="181">
        <f t="shared" si="17"/>
        <v>200000000</v>
      </c>
      <c r="J101" s="15" t="s">
        <v>37</v>
      </c>
      <c r="K101" s="17" t="s">
        <v>34</v>
      </c>
      <c r="L101" s="11" t="s">
        <v>298</v>
      </c>
      <c r="M101" s="94">
        <f t="shared" si="12"/>
        <v>82</v>
      </c>
      <c r="N101" s="15" t="s">
        <v>302</v>
      </c>
      <c r="O101" s="104" t="s">
        <v>303</v>
      </c>
      <c r="P101" s="126">
        <v>0</v>
      </c>
      <c r="Q101" s="135">
        <f t="shared" si="11"/>
        <v>200000000</v>
      </c>
      <c r="R101" s="143"/>
      <c r="S101" s="11"/>
      <c r="T101" s="11"/>
    </row>
    <row r="102" spans="2:20" s="13" customFormat="1" ht="24" customHeight="1" x14ac:dyDescent="0.25">
      <c r="B102" s="118" t="s">
        <v>623</v>
      </c>
      <c r="C102" s="103" t="s">
        <v>306</v>
      </c>
      <c r="D102" s="17" t="s">
        <v>297</v>
      </c>
      <c r="E102" s="73" t="s">
        <v>212</v>
      </c>
      <c r="F102" s="11" t="s">
        <v>237</v>
      </c>
      <c r="G102" s="14" t="s">
        <v>33</v>
      </c>
      <c r="H102" s="185">
        <v>100000000</v>
      </c>
      <c r="I102" s="181">
        <f t="shared" si="17"/>
        <v>100000000</v>
      </c>
      <c r="J102" s="15" t="s">
        <v>37</v>
      </c>
      <c r="K102" s="17" t="s">
        <v>34</v>
      </c>
      <c r="L102" s="11" t="s">
        <v>298</v>
      </c>
      <c r="M102" s="94">
        <f t="shared" si="12"/>
        <v>83</v>
      </c>
      <c r="N102" s="15" t="s">
        <v>302</v>
      </c>
      <c r="O102" s="104" t="s">
        <v>303</v>
      </c>
      <c r="P102" s="126">
        <v>0</v>
      </c>
      <c r="Q102" s="135">
        <f t="shared" si="11"/>
        <v>100000000</v>
      </c>
      <c r="R102" s="143"/>
      <c r="S102" s="11"/>
      <c r="T102" s="11"/>
    </row>
    <row r="103" spans="2:20" s="13" customFormat="1" ht="30" customHeight="1" x14ac:dyDescent="0.25">
      <c r="B103" s="118" t="s">
        <v>623</v>
      </c>
      <c r="C103" s="103" t="s">
        <v>307</v>
      </c>
      <c r="D103" s="17" t="s">
        <v>297</v>
      </c>
      <c r="E103" s="73" t="s">
        <v>212</v>
      </c>
      <c r="F103" s="11" t="s">
        <v>237</v>
      </c>
      <c r="G103" s="14" t="s">
        <v>33</v>
      </c>
      <c r="H103" s="185">
        <v>60000000</v>
      </c>
      <c r="I103" s="181">
        <f t="shared" si="17"/>
        <v>60000000</v>
      </c>
      <c r="J103" s="15" t="s">
        <v>37</v>
      </c>
      <c r="K103" s="17" t="s">
        <v>34</v>
      </c>
      <c r="L103" s="11" t="s">
        <v>298</v>
      </c>
      <c r="M103" s="94">
        <f t="shared" si="12"/>
        <v>84</v>
      </c>
      <c r="N103" s="15" t="s">
        <v>302</v>
      </c>
      <c r="O103" s="104" t="s">
        <v>303</v>
      </c>
      <c r="P103" s="126">
        <v>0</v>
      </c>
      <c r="Q103" s="135">
        <f t="shared" si="11"/>
        <v>60000000</v>
      </c>
      <c r="R103" s="143"/>
      <c r="S103" s="11"/>
      <c r="T103" s="11"/>
    </row>
    <row r="104" spans="2:20" s="13" customFormat="1" ht="24" x14ac:dyDescent="0.25">
      <c r="B104" s="118" t="s">
        <v>624</v>
      </c>
      <c r="C104" s="103" t="s">
        <v>308</v>
      </c>
      <c r="D104" s="17" t="s">
        <v>297</v>
      </c>
      <c r="E104" s="73" t="s">
        <v>212</v>
      </c>
      <c r="F104" s="11" t="s">
        <v>309</v>
      </c>
      <c r="G104" s="14" t="s">
        <v>33</v>
      </c>
      <c r="H104" s="185">
        <v>180000000</v>
      </c>
      <c r="I104" s="181">
        <f>+H104</f>
        <v>180000000</v>
      </c>
      <c r="J104" s="15" t="s">
        <v>37</v>
      </c>
      <c r="K104" s="17" t="s">
        <v>34</v>
      </c>
      <c r="L104" s="11" t="s">
        <v>298</v>
      </c>
      <c r="M104" s="94">
        <f t="shared" si="12"/>
        <v>85</v>
      </c>
      <c r="N104" s="15" t="s">
        <v>310</v>
      </c>
      <c r="O104" s="104" t="s">
        <v>311</v>
      </c>
      <c r="P104" s="125">
        <v>70000000</v>
      </c>
      <c r="Q104" s="135">
        <f t="shared" si="11"/>
        <v>110000000</v>
      </c>
      <c r="R104" s="143"/>
      <c r="S104" s="11"/>
      <c r="T104" s="11"/>
    </row>
    <row r="105" spans="2:20" s="13" customFormat="1" ht="24" x14ac:dyDescent="0.2">
      <c r="B105" s="118" t="s">
        <v>625</v>
      </c>
      <c r="C105" s="103" t="s">
        <v>312</v>
      </c>
      <c r="D105" s="17" t="s">
        <v>297</v>
      </c>
      <c r="E105" s="73" t="s">
        <v>212</v>
      </c>
      <c r="F105" s="11" t="s">
        <v>309</v>
      </c>
      <c r="G105" s="14" t="s">
        <v>33</v>
      </c>
      <c r="H105" s="185">
        <v>2000000</v>
      </c>
      <c r="I105" s="181">
        <f t="shared" si="17"/>
        <v>2000000</v>
      </c>
      <c r="J105" s="15" t="s">
        <v>37</v>
      </c>
      <c r="K105" s="17" t="s">
        <v>34</v>
      </c>
      <c r="L105" s="11" t="s">
        <v>298</v>
      </c>
      <c r="M105" s="94">
        <f t="shared" si="12"/>
        <v>86</v>
      </c>
      <c r="N105" s="15" t="s">
        <v>313</v>
      </c>
      <c r="O105" s="122" t="s">
        <v>314</v>
      </c>
      <c r="P105" s="125">
        <f>1844262-300000-400000</f>
        <v>1144262</v>
      </c>
      <c r="Q105" s="135">
        <f t="shared" si="11"/>
        <v>855738</v>
      </c>
      <c r="R105" s="143"/>
      <c r="S105" s="11"/>
      <c r="T105" s="11"/>
    </row>
    <row r="106" spans="2:20" s="13" customFormat="1" ht="39" customHeight="1" x14ac:dyDescent="0.2">
      <c r="B106" s="118" t="s">
        <v>625</v>
      </c>
      <c r="C106" s="103" t="s">
        <v>312</v>
      </c>
      <c r="D106" s="17" t="s">
        <v>297</v>
      </c>
      <c r="E106" s="73" t="s">
        <v>212</v>
      </c>
      <c r="F106" s="11" t="s">
        <v>309</v>
      </c>
      <c r="G106" s="14" t="s">
        <v>33</v>
      </c>
      <c r="H106" s="185">
        <v>6000000</v>
      </c>
      <c r="I106" s="181">
        <f t="shared" si="17"/>
        <v>6000000</v>
      </c>
      <c r="J106" s="15" t="s">
        <v>37</v>
      </c>
      <c r="K106" s="17" t="s">
        <v>34</v>
      </c>
      <c r="L106" s="11" t="s">
        <v>298</v>
      </c>
      <c r="M106" s="94">
        <f t="shared" si="12"/>
        <v>87</v>
      </c>
      <c r="N106" s="15" t="s">
        <v>315</v>
      </c>
      <c r="O106" s="122" t="s">
        <v>316</v>
      </c>
      <c r="P106" s="125">
        <f>+I106-500000</f>
        <v>5500000</v>
      </c>
      <c r="Q106" s="135">
        <f t="shared" si="11"/>
        <v>500000</v>
      </c>
      <c r="R106" s="143"/>
      <c r="S106" s="11"/>
      <c r="T106" s="11"/>
    </row>
    <row r="107" spans="2:20" s="13" customFormat="1" ht="39.75" customHeight="1" x14ac:dyDescent="0.2">
      <c r="B107" s="118" t="s">
        <v>625</v>
      </c>
      <c r="C107" s="103" t="s">
        <v>312</v>
      </c>
      <c r="D107" s="17" t="s">
        <v>297</v>
      </c>
      <c r="E107" s="73" t="s">
        <v>212</v>
      </c>
      <c r="F107" s="11" t="s">
        <v>309</v>
      </c>
      <c r="G107" s="14" t="s">
        <v>33</v>
      </c>
      <c r="H107" s="185">
        <v>130000</v>
      </c>
      <c r="I107" s="181">
        <f t="shared" si="17"/>
        <v>130000</v>
      </c>
      <c r="J107" s="15" t="s">
        <v>37</v>
      </c>
      <c r="K107" s="17" t="s">
        <v>34</v>
      </c>
      <c r="L107" s="11" t="s">
        <v>298</v>
      </c>
      <c r="M107" s="94">
        <f t="shared" si="12"/>
        <v>88</v>
      </c>
      <c r="N107" s="15" t="s">
        <v>317</v>
      </c>
      <c r="O107" s="122" t="s">
        <v>318</v>
      </c>
      <c r="P107" s="127">
        <f t="shared" ref="P107:P111" si="18">+I107</f>
        <v>130000</v>
      </c>
      <c r="Q107" s="131">
        <f t="shared" si="11"/>
        <v>0</v>
      </c>
      <c r="R107" s="143"/>
      <c r="S107" s="11"/>
      <c r="T107" s="11"/>
    </row>
    <row r="108" spans="2:20" s="13" customFormat="1" ht="30.75" customHeight="1" x14ac:dyDescent="0.25">
      <c r="B108" s="118" t="s">
        <v>626</v>
      </c>
      <c r="C108" s="52" t="s">
        <v>319</v>
      </c>
      <c r="D108" s="15" t="s">
        <v>176</v>
      </c>
      <c r="E108" s="16" t="s">
        <v>153</v>
      </c>
      <c r="F108" s="15" t="s">
        <v>320</v>
      </c>
      <c r="G108" s="17" t="s">
        <v>33</v>
      </c>
      <c r="H108" s="180">
        <v>16591260</v>
      </c>
      <c r="I108" s="180">
        <v>16591260</v>
      </c>
      <c r="J108" s="17" t="s">
        <v>37</v>
      </c>
      <c r="K108" s="17" t="s">
        <v>34</v>
      </c>
      <c r="L108" s="14" t="s">
        <v>321</v>
      </c>
      <c r="M108" s="94">
        <f t="shared" si="12"/>
        <v>89</v>
      </c>
      <c r="N108" s="14" t="s">
        <v>357</v>
      </c>
      <c r="O108" s="12" t="s">
        <v>358</v>
      </c>
      <c r="P108" s="127">
        <f t="shared" si="18"/>
        <v>16591260</v>
      </c>
      <c r="Q108" s="131">
        <f t="shared" si="11"/>
        <v>0</v>
      </c>
      <c r="R108" s="143"/>
      <c r="S108" s="11"/>
      <c r="T108" s="11"/>
    </row>
    <row r="109" spans="2:20" s="13" customFormat="1" ht="36" x14ac:dyDescent="0.25">
      <c r="B109" s="118" t="s">
        <v>627</v>
      </c>
      <c r="C109" s="22" t="s">
        <v>363</v>
      </c>
      <c r="D109" s="17" t="s">
        <v>330</v>
      </c>
      <c r="E109" s="36">
        <v>44196</v>
      </c>
      <c r="F109" s="17" t="s">
        <v>331</v>
      </c>
      <c r="G109" s="17" t="s">
        <v>33</v>
      </c>
      <c r="H109" s="180">
        <v>165000000</v>
      </c>
      <c r="I109" s="180">
        <f>H109</f>
        <v>165000000</v>
      </c>
      <c r="J109" s="17" t="s">
        <v>37</v>
      </c>
      <c r="K109" s="17" t="s">
        <v>34</v>
      </c>
      <c r="L109" s="11" t="s">
        <v>332</v>
      </c>
      <c r="M109" s="94">
        <f t="shared" si="12"/>
        <v>90</v>
      </c>
      <c r="N109" s="15" t="s">
        <v>335</v>
      </c>
      <c r="O109" s="107" t="s">
        <v>336</v>
      </c>
      <c r="P109" s="126">
        <v>0</v>
      </c>
      <c r="Q109" s="135">
        <f t="shared" si="11"/>
        <v>165000000</v>
      </c>
      <c r="R109" s="143"/>
      <c r="S109" s="11"/>
      <c r="T109" s="11"/>
    </row>
    <row r="110" spans="2:20" s="13" customFormat="1" ht="36" x14ac:dyDescent="0.25">
      <c r="B110" s="191" t="s">
        <v>628</v>
      </c>
      <c r="C110" s="52" t="s">
        <v>1038</v>
      </c>
      <c r="D110" s="15" t="s">
        <v>887</v>
      </c>
      <c r="E110" s="36">
        <v>44196</v>
      </c>
      <c r="F110" s="15" t="s">
        <v>334</v>
      </c>
      <c r="G110" s="17" t="s">
        <v>33</v>
      </c>
      <c r="H110" s="180">
        <v>23450000</v>
      </c>
      <c r="I110" s="180">
        <f>H110</f>
        <v>23450000</v>
      </c>
      <c r="J110" s="17" t="s">
        <v>37</v>
      </c>
      <c r="K110" s="17" t="s">
        <v>34</v>
      </c>
      <c r="L110" s="11" t="s">
        <v>332</v>
      </c>
      <c r="M110" s="94">
        <f t="shared" si="12"/>
        <v>91</v>
      </c>
      <c r="N110" s="15" t="s">
        <v>337</v>
      </c>
      <c r="O110" s="94" t="s">
        <v>338</v>
      </c>
      <c r="P110" s="134">
        <f t="shared" si="18"/>
        <v>23450000</v>
      </c>
      <c r="Q110" s="131">
        <f t="shared" si="11"/>
        <v>0</v>
      </c>
      <c r="R110" s="143"/>
      <c r="S110" s="11"/>
      <c r="T110" s="11"/>
    </row>
    <row r="111" spans="2:20" s="13" customFormat="1" ht="36" x14ac:dyDescent="0.25">
      <c r="B111" s="191" t="s">
        <v>629</v>
      </c>
      <c r="C111" s="52" t="s">
        <v>1038</v>
      </c>
      <c r="D111" s="15" t="s">
        <v>333</v>
      </c>
      <c r="E111" s="36">
        <v>44196</v>
      </c>
      <c r="F111" s="15" t="s">
        <v>334</v>
      </c>
      <c r="G111" s="17" t="s">
        <v>33</v>
      </c>
      <c r="H111" s="180">
        <v>1868355</v>
      </c>
      <c r="I111" s="180">
        <f t="shared" ref="I111:I112" si="19">H111</f>
        <v>1868355</v>
      </c>
      <c r="J111" s="17" t="s">
        <v>37</v>
      </c>
      <c r="K111" s="17" t="s">
        <v>34</v>
      </c>
      <c r="L111" s="11" t="s">
        <v>332</v>
      </c>
      <c r="M111" s="94">
        <f t="shared" si="12"/>
        <v>92</v>
      </c>
      <c r="N111" s="17" t="s">
        <v>339</v>
      </c>
      <c r="O111" s="12" t="s">
        <v>340</v>
      </c>
      <c r="P111" s="134">
        <f t="shared" si="18"/>
        <v>1868355</v>
      </c>
      <c r="Q111" s="131">
        <f t="shared" si="11"/>
        <v>0</v>
      </c>
      <c r="R111" s="143"/>
      <c r="S111" s="11"/>
      <c r="T111" s="11"/>
    </row>
    <row r="112" spans="2:20" s="13" customFormat="1" ht="36" x14ac:dyDescent="0.25">
      <c r="B112" s="191" t="s">
        <v>630</v>
      </c>
      <c r="C112" s="52" t="s">
        <v>1036</v>
      </c>
      <c r="D112" s="15" t="s">
        <v>887</v>
      </c>
      <c r="E112" s="36" t="s">
        <v>215</v>
      </c>
      <c r="F112" s="15" t="s">
        <v>1037</v>
      </c>
      <c r="G112" s="17" t="s">
        <v>33</v>
      </c>
      <c r="H112" s="180">
        <v>141000000</v>
      </c>
      <c r="I112" s="180">
        <f t="shared" si="19"/>
        <v>141000000</v>
      </c>
      <c r="J112" s="17" t="s">
        <v>37</v>
      </c>
      <c r="K112" s="17" t="s">
        <v>34</v>
      </c>
      <c r="L112" s="11" t="s">
        <v>332</v>
      </c>
      <c r="M112" s="94">
        <f t="shared" si="12"/>
        <v>93</v>
      </c>
      <c r="N112" s="17" t="s">
        <v>342</v>
      </c>
      <c r="O112" s="12" t="s">
        <v>343</v>
      </c>
      <c r="P112" s="134">
        <v>0</v>
      </c>
      <c r="Q112" s="131">
        <f t="shared" si="11"/>
        <v>141000000</v>
      </c>
      <c r="R112" s="143"/>
      <c r="S112" s="11"/>
      <c r="T112" s="11"/>
    </row>
    <row r="113" spans="2:20" s="13" customFormat="1" x14ac:dyDescent="0.25">
      <c r="B113" s="191" t="s">
        <v>631</v>
      </c>
      <c r="C113" s="52" t="s">
        <v>344</v>
      </c>
      <c r="D113" s="15" t="s">
        <v>75</v>
      </c>
      <c r="E113" s="16" t="s">
        <v>346</v>
      </c>
      <c r="F113" s="15" t="s">
        <v>180</v>
      </c>
      <c r="G113" s="17" t="s">
        <v>33</v>
      </c>
      <c r="H113" s="180">
        <v>1326798928.1500001</v>
      </c>
      <c r="I113" s="180">
        <v>580000000</v>
      </c>
      <c r="J113" s="17" t="s">
        <v>347</v>
      </c>
      <c r="K113" s="17" t="s">
        <v>179</v>
      </c>
      <c r="L113" s="14" t="s">
        <v>345</v>
      </c>
      <c r="M113" s="17">
        <f t="shared" si="12"/>
        <v>94</v>
      </c>
      <c r="N113" s="14"/>
      <c r="O113" s="12"/>
      <c r="P113" s="134">
        <v>359198000</v>
      </c>
      <c r="Q113" s="131">
        <f t="shared" si="11"/>
        <v>220802000</v>
      </c>
      <c r="R113" s="143">
        <f>Q113</f>
        <v>220802000</v>
      </c>
      <c r="S113" s="11"/>
      <c r="T113" s="11"/>
    </row>
    <row r="114" spans="2:20" s="13" customFormat="1" ht="24" x14ac:dyDescent="0.25">
      <c r="B114" s="118" t="s">
        <v>632</v>
      </c>
      <c r="C114" s="83" t="s">
        <v>395</v>
      </c>
      <c r="D114" s="35" t="s">
        <v>68</v>
      </c>
      <c r="E114" s="36" t="s">
        <v>396</v>
      </c>
      <c r="F114" s="15" t="s">
        <v>237</v>
      </c>
      <c r="G114" s="52" t="s">
        <v>397</v>
      </c>
      <c r="H114" s="180">
        <v>15000000</v>
      </c>
      <c r="I114" s="180">
        <v>15000000</v>
      </c>
      <c r="J114" s="17" t="s">
        <v>61</v>
      </c>
      <c r="K114" s="17" t="s">
        <v>34</v>
      </c>
      <c r="L114" s="11" t="s">
        <v>398</v>
      </c>
      <c r="M114" s="17">
        <f t="shared" si="12"/>
        <v>95</v>
      </c>
      <c r="N114" s="14" t="s">
        <v>399</v>
      </c>
      <c r="O114" s="12" t="s">
        <v>400</v>
      </c>
      <c r="P114" s="127">
        <v>15000000</v>
      </c>
      <c r="Q114" s="131">
        <f t="shared" si="11"/>
        <v>0</v>
      </c>
      <c r="R114" s="143"/>
      <c r="S114" s="11"/>
      <c r="T114" s="11"/>
    </row>
    <row r="115" spans="2:20" s="13" customFormat="1" ht="48" x14ac:dyDescent="0.25">
      <c r="B115" s="14">
        <v>78101802</v>
      </c>
      <c r="C115" s="52" t="s">
        <v>659</v>
      </c>
      <c r="D115" s="15" t="s">
        <v>68</v>
      </c>
      <c r="E115" s="16" t="s">
        <v>82</v>
      </c>
      <c r="F115" s="15" t="s">
        <v>180</v>
      </c>
      <c r="G115" s="17" t="s">
        <v>33</v>
      </c>
      <c r="H115" s="180">
        <v>175166893.46000001</v>
      </c>
      <c r="I115" s="180">
        <f>H115</f>
        <v>175166893.46000001</v>
      </c>
      <c r="J115" s="17" t="s">
        <v>37</v>
      </c>
      <c r="K115" s="17" t="s">
        <v>34</v>
      </c>
      <c r="L115" s="14" t="s">
        <v>660</v>
      </c>
      <c r="M115" s="17">
        <f t="shared" si="12"/>
        <v>96</v>
      </c>
      <c r="N115" s="11" t="s">
        <v>661</v>
      </c>
      <c r="O115" s="168" t="s">
        <v>662</v>
      </c>
      <c r="P115" s="169">
        <v>0</v>
      </c>
      <c r="Q115" s="131">
        <f>H115-P115</f>
        <v>175166893.46000001</v>
      </c>
      <c r="R115" s="143">
        <f>H115</f>
        <v>175166893.46000001</v>
      </c>
      <c r="S115" s="11"/>
      <c r="T115" s="11"/>
    </row>
    <row r="116" spans="2:20" s="34" customFormat="1" ht="31.5" customHeight="1" x14ac:dyDescent="0.25">
      <c r="B116" s="170">
        <v>80131502</v>
      </c>
      <c r="C116" s="171" t="s">
        <v>749</v>
      </c>
      <c r="D116" s="15" t="s">
        <v>75</v>
      </c>
      <c r="E116" s="15" t="s">
        <v>205</v>
      </c>
      <c r="F116" s="11" t="s">
        <v>237</v>
      </c>
      <c r="G116" s="15" t="s">
        <v>33</v>
      </c>
      <c r="H116" s="180">
        <v>21780000</v>
      </c>
      <c r="I116" s="186">
        <f>H116</f>
        <v>21780000</v>
      </c>
      <c r="J116" s="17" t="s">
        <v>37</v>
      </c>
      <c r="K116" s="17" t="s">
        <v>34</v>
      </c>
      <c r="L116" s="16" t="s">
        <v>66</v>
      </c>
      <c r="M116" s="17">
        <f t="shared" si="12"/>
        <v>97</v>
      </c>
      <c r="N116" s="137"/>
      <c r="O116" s="138"/>
      <c r="P116" s="139">
        <f>SUM(P20:P115)</f>
        <v>8029517011</v>
      </c>
      <c r="Q116" s="139">
        <f>SUM(Q20:Q115)</f>
        <v>15490793849.459999</v>
      </c>
      <c r="R116" s="148">
        <f t="shared" ref="R116" si="20">SUM(R20:R115)</f>
        <v>2544014681.46</v>
      </c>
      <c r="S116" s="140">
        <f>SUM(S20:S115)</f>
        <v>1428700000</v>
      </c>
    </row>
    <row r="117" spans="2:20" s="13" customFormat="1" ht="60" x14ac:dyDescent="0.25">
      <c r="B117" s="14" t="s">
        <v>766</v>
      </c>
      <c r="C117" s="83" t="s">
        <v>767</v>
      </c>
      <c r="D117" s="32" t="s">
        <v>192</v>
      </c>
      <c r="E117" s="31" t="s">
        <v>768</v>
      </c>
      <c r="F117" s="15" t="s">
        <v>769</v>
      </c>
      <c r="G117" s="17" t="s">
        <v>770</v>
      </c>
      <c r="H117" s="180">
        <v>0</v>
      </c>
      <c r="I117" s="180">
        <v>0</v>
      </c>
      <c r="J117" s="17" t="s">
        <v>61</v>
      </c>
      <c r="K117" s="17" t="s">
        <v>425</v>
      </c>
      <c r="L117" s="11" t="s">
        <v>298</v>
      </c>
      <c r="M117" s="17">
        <f t="shared" si="12"/>
        <v>98</v>
      </c>
      <c r="N117" s="14"/>
      <c r="O117" s="11"/>
      <c r="P117" s="95"/>
      <c r="R117" s="141"/>
    </row>
    <row r="118" spans="2:20" s="13" customFormat="1" ht="24" x14ac:dyDescent="0.25">
      <c r="B118" s="14">
        <v>80131502</v>
      </c>
      <c r="C118" s="52" t="s">
        <v>788</v>
      </c>
      <c r="D118" s="32" t="s">
        <v>192</v>
      </c>
      <c r="E118" s="16" t="s">
        <v>789</v>
      </c>
      <c r="F118" s="11" t="s">
        <v>237</v>
      </c>
      <c r="G118" s="15" t="s">
        <v>33</v>
      </c>
      <c r="H118" s="180">
        <v>14736960</v>
      </c>
      <c r="I118" s="180">
        <v>8568000</v>
      </c>
      <c r="J118" s="17" t="s">
        <v>347</v>
      </c>
      <c r="K118" s="17" t="s">
        <v>179</v>
      </c>
      <c r="L118" s="16" t="s">
        <v>66</v>
      </c>
      <c r="M118" s="17">
        <f t="shared" si="12"/>
        <v>99</v>
      </c>
      <c r="N118" s="14"/>
      <c r="O118" s="11"/>
      <c r="P118" s="95"/>
      <c r="R118" s="141"/>
    </row>
    <row r="119" spans="2:20" s="13" customFormat="1" ht="24" x14ac:dyDescent="0.25">
      <c r="B119" s="14">
        <v>55101504</v>
      </c>
      <c r="C119" s="52" t="s">
        <v>803</v>
      </c>
      <c r="D119" s="15" t="s">
        <v>192</v>
      </c>
      <c r="E119" s="16" t="s">
        <v>224</v>
      </c>
      <c r="F119" s="15" t="s">
        <v>334</v>
      </c>
      <c r="G119" s="17" t="s">
        <v>33</v>
      </c>
      <c r="H119" s="180">
        <v>2679000</v>
      </c>
      <c r="I119" s="180">
        <f>H119</f>
        <v>2679000</v>
      </c>
      <c r="J119" s="17" t="s">
        <v>37</v>
      </c>
      <c r="K119" s="17" t="s">
        <v>34</v>
      </c>
      <c r="L119" s="16" t="s">
        <v>66</v>
      </c>
      <c r="M119" s="17">
        <f t="shared" si="12"/>
        <v>100</v>
      </c>
      <c r="N119" s="14"/>
      <c r="O119" s="11"/>
      <c r="P119" s="134"/>
      <c r="Q119" s="150" t="s">
        <v>671</v>
      </c>
      <c r="R119" s="151">
        <f>R112-S112</f>
        <v>0</v>
      </c>
    </row>
    <row r="120" spans="2:20" s="13" customFormat="1" ht="24" x14ac:dyDescent="0.25">
      <c r="B120" s="170">
        <v>80131502</v>
      </c>
      <c r="C120" s="52" t="s">
        <v>828</v>
      </c>
      <c r="D120" s="15" t="s">
        <v>792</v>
      </c>
      <c r="E120" s="15" t="s">
        <v>789</v>
      </c>
      <c r="F120" s="11" t="s">
        <v>237</v>
      </c>
      <c r="G120" s="15" t="s">
        <v>33</v>
      </c>
      <c r="H120" s="180">
        <f>I120+414499988</f>
        <v>611999988</v>
      </c>
      <c r="I120" s="186">
        <v>197500000</v>
      </c>
      <c r="J120" s="17" t="s">
        <v>37</v>
      </c>
      <c r="K120" s="17" t="s">
        <v>34</v>
      </c>
      <c r="L120" s="16" t="s">
        <v>66</v>
      </c>
      <c r="M120" s="17">
        <f t="shared" si="12"/>
        <v>101</v>
      </c>
      <c r="N120" s="14"/>
      <c r="O120" s="11"/>
      <c r="P120" s="95"/>
      <c r="R120" s="141"/>
    </row>
    <row r="121" spans="2:20" s="13" customFormat="1" ht="24" x14ac:dyDescent="0.25">
      <c r="B121" s="14" t="s">
        <v>834</v>
      </c>
      <c r="C121" s="13" t="s">
        <v>835</v>
      </c>
      <c r="D121" s="15" t="s">
        <v>107</v>
      </c>
      <c r="E121" s="15" t="s">
        <v>396</v>
      </c>
      <c r="F121" s="11" t="s">
        <v>237</v>
      </c>
      <c r="G121" s="17" t="s">
        <v>33</v>
      </c>
      <c r="H121" s="180">
        <v>495000000</v>
      </c>
      <c r="I121" s="180">
        <v>495000000</v>
      </c>
      <c r="J121" s="17" t="s">
        <v>37</v>
      </c>
      <c r="K121" s="17" t="s">
        <v>34</v>
      </c>
      <c r="L121" s="14" t="s">
        <v>836</v>
      </c>
      <c r="M121" s="17">
        <f t="shared" si="12"/>
        <v>102</v>
      </c>
      <c r="N121" s="14"/>
      <c r="O121" s="11"/>
      <c r="P121" s="134"/>
      <c r="Q121" s="150" t="s">
        <v>671</v>
      </c>
      <c r="R121" s="151">
        <f>R114-S114</f>
        <v>0</v>
      </c>
    </row>
    <row r="122" spans="2:20" s="13" customFormat="1" ht="36" x14ac:dyDescent="0.25">
      <c r="B122" s="14">
        <v>25101500</v>
      </c>
      <c r="C122" s="52" t="s">
        <v>858</v>
      </c>
      <c r="D122" s="15" t="s">
        <v>95</v>
      </c>
      <c r="E122" s="16" t="s">
        <v>215</v>
      </c>
      <c r="F122" s="15" t="s">
        <v>334</v>
      </c>
      <c r="G122" s="17" t="s">
        <v>33</v>
      </c>
      <c r="H122" s="180">
        <v>0</v>
      </c>
      <c r="I122" s="180">
        <v>0</v>
      </c>
      <c r="J122" s="17" t="s">
        <v>37</v>
      </c>
      <c r="K122" s="17" t="s">
        <v>34</v>
      </c>
      <c r="L122" s="16" t="s">
        <v>66</v>
      </c>
      <c r="M122" s="17">
        <f t="shared" si="12"/>
        <v>103</v>
      </c>
      <c r="N122" s="14"/>
      <c r="O122" s="11"/>
      <c r="P122" s="95"/>
      <c r="R122" s="141"/>
    </row>
    <row r="123" spans="2:20" s="13" customFormat="1" ht="24" x14ac:dyDescent="0.25">
      <c r="B123" s="14" t="s">
        <v>868</v>
      </c>
      <c r="C123" s="52" t="s">
        <v>869</v>
      </c>
      <c r="D123" s="15" t="s">
        <v>86</v>
      </c>
      <c r="E123" s="16" t="s">
        <v>870</v>
      </c>
      <c r="F123" s="17" t="s">
        <v>331</v>
      </c>
      <c r="G123" s="17" t="s">
        <v>33</v>
      </c>
      <c r="H123" s="180">
        <v>0</v>
      </c>
      <c r="I123" s="180">
        <v>0</v>
      </c>
      <c r="J123" s="17" t="s">
        <v>37</v>
      </c>
      <c r="K123" s="17" t="s">
        <v>34</v>
      </c>
      <c r="L123" s="16" t="s">
        <v>66</v>
      </c>
      <c r="M123" s="17">
        <f t="shared" si="12"/>
        <v>104</v>
      </c>
      <c r="N123" s="14"/>
      <c r="O123" s="11"/>
      <c r="P123" s="134"/>
      <c r="Q123" s="150" t="s">
        <v>671</v>
      </c>
      <c r="R123" s="151">
        <f>R113-S113</f>
        <v>220802000</v>
      </c>
    </row>
    <row r="124" spans="2:20" s="13" customFormat="1" ht="24" x14ac:dyDescent="0.25">
      <c r="B124" s="191" t="s">
        <v>574</v>
      </c>
      <c r="C124" s="52" t="s">
        <v>872</v>
      </c>
      <c r="D124" s="15" t="s">
        <v>86</v>
      </c>
      <c r="E124" s="16" t="s">
        <v>873</v>
      </c>
      <c r="F124" s="15" t="s">
        <v>874</v>
      </c>
      <c r="G124" s="17" t="s">
        <v>33</v>
      </c>
      <c r="H124" s="180">
        <v>19063908</v>
      </c>
      <c r="I124" s="180">
        <f>H124</f>
        <v>19063908</v>
      </c>
      <c r="J124" s="17" t="s">
        <v>37</v>
      </c>
      <c r="K124" s="17" t="s">
        <v>34</v>
      </c>
      <c r="L124" s="16" t="s">
        <v>66</v>
      </c>
      <c r="M124" s="17">
        <f t="shared" si="12"/>
        <v>105</v>
      </c>
      <c r="N124" s="14"/>
      <c r="O124" s="11"/>
      <c r="P124" s="95"/>
      <c r="R124" s="141"/>
    </row>
    <row r="125" spans="2:20" s="13" customFormat="1" ht="24" x14ac:dyDescent="0.25">
      <c r="B125" s="191" t="s">
        <v>574</v>
      </c>
      <c r="C125" s="52" t="s">
        <v>875</v>
      </c>
      <c r="D125" s="15" t="s">
        <v>86</v>
      </c>
      <c r="E125" s="16" t="s">
        <v>873</v>
      </c>
      <c r="F125" s="15" t="s">
        <v>874</v>
      </c>
      <c r="G125" s="17" t="s">
        <v>33</v>
      </c>
      <c r="H125" s="180">
        <v>15214107</v>
      </c>
      <c r="I125" s="180">
        <f>H125+32337310</f>
        <v>47551417</v>
      </c>
      <c r="J125" s="17" t="s">
        <v>37</v>
      </c>
      <c r="K125" s="17" t="s">
        <v>34</v>
      </c>
      <c r="L125" s="16" t="s">
        <v>66</v>
      </c>
      <c r="M125" s="17">
        <f t="shared" si="12"/>
        <v>106</v>
      </c>
      <c r="N125" s="14"/>
      <c r="O125" s="11"/>
      <c r="P125" s="95"/>
      <c r="R125" s="141"/>
    </row>
    <row r="126" spans="2:20" s="13" customFormat="1" ht="72" x14ac:dyDescent="0.25">
      <c r="B126" s="14">
        <v>80101604</v>
      </c>
      <c r="C126" s="52" t="s">
        <v>889</v>
      </c>
      <c r="D126" s="15" t="s">
        <v>95</v>
      </c>
      <c r="E126" s="16" t="s">
        <v>82</v>
      </c>
      <c r="F126" s="15" t="s">
        <v>111</v>
      </c>
      <c r="G126" s="17" t="s">
        <v>33</v>
      </c>
      <c r="H126" s="180">
        <v>0</v>
      </c>
      <c r="I126" s="180">
        <v>0</v>
      </c>
      <c r="J126" s="17" t="s">
        <v>37</v>
      </c>
      <c r="K126" s="17" t="s">
        <v>888</v>
      </c>
      <c r="L126" s="14"/>
      <c r="M126" s="17">
        <f t="shared" si="12"/>
        <v>107</v>
      </c>
      <c r="N126" s="14"/>
      <c r="O126" s="11"/>
      <c r="P126" s="134"/>
      <c r="Q126" s="11" t="s">
        <v>671</v>
      </c>
      <c r="R126" s="202">
        <f>R116-S116</f>
        <v>1115314681.46</v>
      </c>
    </row>
    <row r="127" spans="2:20" s="13" customFormat="1" ht="24" x14ac:dyDescent="0.25">
      <c r="B127" s="191" t="s">
        <v>574</v>
      </c>
      <c r="C127" s="52" t="s">
        <v>918</v>
      </c>
      <c r="D127" s="15" t="s">
        <v>86</v>
      </c>
      <c r="E127" s="16" t="s">
        <v>873</v>
      </c>
      <c r="F127" s="15" t="s">
        <v>874</v>
      </c>
      <c r="G127" s="17" t="s">
        <v>33</v>
      </c>
      <c r="H127" s="203">
        <v>18115321</v>
      </c>
      <c r="I127" s="180">
        <f>H127+57255022</f>
        <v>75370343</v>
      </c>
      <c r="J127" s="17" t="s">
        <v>37</v>
      </c>
      <c r="K127" s="17" t="s">
        <v>34</v>
      </c>
      <c r="L127" s="16" t="s">
        <v>66</v>
      </c>
      <c r="M127" s="17">
        <f t="shared" si="12"/>
        <v>108</v>
      </c>
      <c r="N127" s="14"/>
      <c r="O127" s="11"/>
      <c r="P127" s="95"/>
      <c r="R127" s="141"/>
    </row>
    <row r="128" spans="2:20" s="13" customFormat="1" ht="24" x14ac:dyDescent="0.25">
      <c r="B128" s="14">
        <v>80131502</v>
      </c>
      <c r="C128" s="52" t="s">
        <v>1076</v>
      </c>
      <c r="D128" s="32" t="s">
        <v>1075</v>
      </c>
      <c r="E128" s="16" t="s">
        <v>1077</v>
      </c>
      <c r="F128" s="11" t="s">
        <v>237</v>
      </c>
      <c r="G128" s="15" t="s">
        <v>33</v>
      </c>
      <c r="H128" s="180">
        <v>2200000</v>
      </c>
      <c r="I128" s="180">
        <v>23496000</v>
      </c>
      <c r="J128" s="17" t="s">
        <v>347</v>
      </c>
      <c r="K128" s="17" t="s">
        <v>179</v>
      </c>
      <c r="L128" s="16" t="s">
        <v>66</v>
      </c>
      <c r="M128" s="17">
        <f t="shared" si="12"/>
        <v>109</v>
      </c>
      <c r="N128" s="14"/>
      <c r="O128" s="11"/>
      <c r="P128" s="95"/>
      <c r="R128" s="141"/>
    </row>
    <row r="129" spans="2:18" s="13" customFormat="1" ht="24" x14ac:dyDescent="0.25">
      <c r="B129" s="233">
        <v>80131502</v>
      </c>
      <c r="C129" s="237" t="s">
        <v>1090</v>
      </c>
      <c r="D129" s="238" t="s">
        <v>1089</v>
      </c>
      <c r="E129" s="239" t="s">
        <v>346</v>
      </c>
      <c r="F129" s="240" t="s">
        <v>237</v>
      </c>
      <c r="G129" s="241" t="s">
        <v>1088</v>
      </c>
      <c r="H129" s="241">
        <v>83752200</v>
      </c>
      <c r="I129" s="116">
        <f>H129+1618092504</f>
        <v>1701844704</v>
      </c>
      <c r="J129" s="242" t="s">
        <v>347</v>
      </c>
      <c r="K129" s="242" t="s">
        <v>179</v>
      </c>
      <c r="L129" s="239" t="s">
        <v>66</v>
      </c>
      <c r="M129" s="242">
        <f t="shared" si="12"/>
        <v>110</v>
      </c>
      <c r="N129" s="14"/>
      <c r="O129" s="11"/>
      <c r="P129" s="95"/>
      <c r="R129" s="141"/>
    </row>
    <row r="130" spans="2:18" s="13" customFormat="1" ht="60" x14ac:dyDescent="0.25">
      <c r="B130" s="14">
        <v>80131502</v>
      </c>
      <c r="C130" s="52" t="s">
        <v>1095</v>
      </c>
      <c r="D130" s="32" t="s">
        <v>1089</v>
      </c>
      <c r="E130" s="16" t="s">
        <v>346</v>
      </c>
      <c r="F130" s="180" t="s">
        <v>237</v>
      </c>
      <c r="G130" s="217" t="s">
        <v>1088</v>
      </c>
      <c r="H130" s="243">
        <v>7824250</v>
      </c>
      <c r="I130" s="128">
        <f>H130+151164510</f>
        <v>158988760</v>
      </c>
      <c r="J130" s="17" t="s">
        <v>347</v>
      </c>
      <c r="K130" s="17" t="s">
        <v>1096</v>
      </c>
      <c r="L130" s="16" t="s">
        <v>66</v>
      </c>
      <c r="M130" s="242">
        <f t="shared" si="12"/>
        <v>111</v>
      </c>
      <c r="N130" s="14"/>
      <c r="O130" s="11"/>
      <c r="P130" s="95"/>
      <c r="R130" s="141"/>
    </row>
    <row r="131" spans="2:18" s="13" customFormat="1" ht="24" x14ac:dyDescent="0.25">
      <c r="B131" s="14">
        <v>80131502</v>
      </c>
      <c r="C131" s="52" t="s">
        <v>1097</v>
      </c>
      <c r="D131" s="32" t="s">
        <v>1089</v>
      </c>
      <c r="E131" s="16" t="s">
        <v>346</v>
      </c>
      <c r="F131" s="180" t="s">
        <v>237</v>
      </c>
      <c r="G131" s="217" t="s">
        <v>1088</v>
      </c>
      <c r="H131" s="236">
        <v>6131470</v>
      </c>
      <c r="I131" s="180">
        <f>H131+118460002</f>
        <v>124591472</v>
      </c>
      <c r="J131" s="17" t="s">
        <v>347</v>
      </c>
      <c r="K131" s="17" t="s">
        <v>1096</v>
      </c>
      <c r="L131" s="16" t="s">
        <v>66</v>
      </c>
      <c r="M131" s="242">
        <f t="shared" si="12"/>
        <v>112</v>
      </c>
      <c r="N131" s="14"/>
      <c r="O131" s="11"/>
      <c r="P131" s="95"/>
      <c r="R131" s="141"/>
    </row>
    <row r="132" spans="2:18" s="13" customFormat="1" ht="48" x14ac:dyDescent="0.25">
      <c r="B132" s="14">
        <v>80131502</v>
      </c>
      <c r="C132" s="52" t="s">
        <v>1098</v>
      </c>
      <c r="D132" s="32" t="s">
        <v>1089</v>
      </c>
      <c r="E132" s="16" t="s">
        <v>346</v>
      </c>
      <c r="F132" s="180" t="s">
        <v>237</v>
      </c>
      <c r="G132" s="217" t="s">
        <v>1088</v>
      </c>
      <c r="H132" s="236">
        <v>11141815</v>
      </c>
      <c r="I132" s="180">
        <f>H132+215259869</f>
        <v>226401684</v>
      </c>
      <c r="J132" s="17" t="s">
        <v>347</v>
      </c>
      <c r="K132" s="17" t="s">
        <v>1096</v>
      </c>
      <c r="L132" s="16" t="s">
        <v>66</v>
      </c>
      <c r="M132" s="242">
        <f t="shared" si="12"/>
        <v>113</v>
      </c>
      <c r="N132" s="14"/>
      <c r="O132" s="11"/>
      <c r="P132" s="95"/>
      <c r="R132" s="141"/>
    </row>
    <row r="133" spans="2:18" s="13" customFormat="1" ht="24" x14ac:dyDescent="0.25">
      <c r="B133" s="14">
        <v>80131502</v>
      </c>
      <c r="C133" s="52" t="s">
        <v>1099</v>
      </c>
      <c r="D133" s="32" t="s">
        <v>1075</v>
      </c>
      <c r="E133" s="16" t="s">
        <v>1100</v>
      </c>
      <c r="F133" s="236" t="s">
        <v>237</v>
      </c>
      <c r="G133" s="217" t="s">
        <v>33</v>
      </c>
      <c r="H133" s="244">
        <f>83196108+I133</f>
        <v>91790748</v>
      </c>
      <c r="I133" s="203">
        <v>8594640</v>
      </c>
      <c r="J133" s="17" t="s">
        <v>347</v>
      </c>
      <c r="K133" s="17" t="s">
        <v>1096</v>
      </c>
      <c r="L133" s="16" t="s">
        <v>66</v>
      </c>
      <c r="M133" s="17">
        <f t="shared" si="12"/>
        <v>114</v>
      </c>
      <c r="N133" s="14"/>
      <c r="O133" s="11"/>
      <c r="P133" s="95"/>
      <c r="R133" s="141"/>
    </row>
    <row r="134" spans="2:18" s="13" customFormat="1" ht="24" x14ac:dyDescent="0.25">
      <c r="B134" s="14">
        <v>80131502</v>
      </c>
      <c r="C134" s="52" t="s">
        <v>1101</v>
      </c>
      <c r="D134" s="32" t="s">
        <v>1089</v>
      </c>
      <c r="E134" s="16" t="s">
        <v>346</v>
      </c>
      <c r="F134" s="236" t="s">
        <v>237</v>
      </c>
      <c r="G134" s="217" t="s">
        <v>33</v>
      </c>
      <c r="H134" s="244">
        <f>I134+12558000</f>
        <v>13208000</v>
      </c>
      <c r="I134" s="203">
        <v>650000</v>
      </c>
      <c r="J134" s="17" t="s">
        <v>1103</v>
      </c>
      <c r="K134" s="17" t="s">
        <v>1096</v>
      </c>
      <c r="L134" s="16" t="s">
        <v>66</v>
      </c>
      <c r="M134" s="17">
        <f t="shared" si="12"/>
        <v>115</v>
      </c>
      <c r="N134" s="14" t="s">
        <v>1102</v>
      </c>
      <c r="O134" s="11"/>
      <c r="P134" s="95"/>
      <c r="R134" s="141"/>
    </row>
    <row r="135" spans="2:18" x14ac:dyDescent="0.25">
      <c r="B135" s="14">
        <v>83121700</v>
      </c>
      <c r="C135" s="52" t="s">
        <v>1115</v>
      </c>
      <c r="D135" s="17" t="s">
        <v>1117</v>
      </c>
      <c r="E135" s="17" t="s">
        <v>209</v>
      </c>
      <c r="F135" s="180" t="s">
        <v>967</v>
      </c>
      <c r="G135" s="180" t="s">
        <v>33</v>
      </c>
      <c r="H135" s="180">
        <v>75664268</v>
      </c>
      <c r="I135" s="180">
        <v>75664268</v>
      </c>
      <c r="J135" s="17" t="s">
        <v>37</v>
      </c>
      <c r="K135" s="17" t="s">
        <v>34</v>
      </c>
      <c r="L135" s="14" t="s">
        <v>1116</v>
      </c>
      <c r="M135" s="17">
        <f t="shared" si="12"/>
        <v>116</v>
      </c>
    </row>
    <row r="136" spans="2:18" ht="48" x14ac:dyDescent="0.25">
      <c r="B136" s="14" t="s">
        <v>1118</v>
      </c>
      <c r="C136" s="52" t="s">
        <v>1119</v>
      </c>
      <c r="D136" s="17" t="s">
        <v>1120</v>
      </c>
      <c r="E136" s="17" t="s">
        <v>1121</v>
      </c>
      <c r="F136" s="180" t="s">
        <v>1122</v>
      </c>
      <c r="G136" s="180" t="s">
        <v>1123</v>
      </c>
      <c r="H136" s="180">
        <v>140000000</v>
      </c>
      <c r="I136" s="180">
        <f>H136</f>
        <v>140000000</v>
      </c>
      <c r="J136" s="17" t="s">
        <v>37</v>
      </c>
      <c r="K136" s="17" t="s">
        <v>34</v>
      </c>
      <c r="L136" s="14" t="s">
        <v>332</v>
      </c>
      <c r="M136" s="17">
        <f t="shared" si="12"/>
        <v>117</v>
      </c>
    </row>
    <row r="137" spans="2:18" s="13" customFormat="1" ht="24" x14ac:dyDescent="0.25">
      <c r="B137" s="191">
        <v>80131502</v>
      </c>
      <c r="C137" s="52" t="s">
        <v>1195</v>
      </c>
      <c r="D137" s="15" t="s">
        <v>1196</v>
      </c>
      <c r="E137" s="17" t="s">
        <v>346</v>
      </c>
      <c r="F137" s="180" t="s">
        <v>237</v>
      </c>
      <c r="G137" s="180" t="s">
        <v>1088</v>
      </c>
      <c r="H137" s="217">
        <v>500000</v>
      </c>
      <c r="I137" s="217">
        <f>H137+9660000</f>
        <v>10160000</v>
      </c>
      <c r="J137" s="17" t="s">
        <v>347</v>
      </c>
      <c r="K137" s="17" t="s">
        <v>1096</v>
      </c>
      <c r="L137" s="16" t="s">
        <v>66</v>
      </c>
      <c r="M137" s="17">
        <f t="shared" si="12"/>
        <v>118</v>
      </c>
      <c r="N137" s="14" t="s">
        <v>1197</v>
      </c>
      <c r="O137" s="11"/>
      <c r="P137" s="95"/>
      <c r="R137" s="141"/>
    </row>
    <row r="138" spans="2:18" s="13" customFormat="1" ht="24" x14ac:dyDescent="0.25">
      <c r="B138" s="191">
        <v>80131502</v>
      </c>
      <c r="C138" s="52" t="s">
        <v>1198</v>
      </c>
      <c r="D138" s="15" t="s">
        <v>1196</v>
      </c>
      <c r="E138" s="17" t="s">
        <v>346</v>
      </c>
      <c r="F138" s="180" t="s">
        <v>237</v>
      </c>
      <c r="G138" s="180" t="s">
        <v>1088</v>
      </c>
      <c r="H138" s="217">
        <v>900000</v>
      </c>
      <c r="I138" s="128">
        <f>17388000+H138</f>
        <v>18288000</v>
      </c>
      <c r="J138" s="17" t="s">
        <v>347</v>
      </c>
      <c r="K138" s="17" t="s">
        <v>1096</v>
      </c>
      <c r="L138" s="16" t="s">
        <v>66</v>
      </c>
      <c r="M138" s="17">
        <f t="shared" si="12"/>
        <v>119</v>
      </c>
      <c r="N138" s="11" t="s">
        <v>1201</v>
      </c>
      <c r="O138" s="11"/>
      <c r="P138" s="95"/>
      <c r="R138" s="141"/>
    </row>
    <row r="139" spans="2:18" s="13" customFormat="1" ht="36" x14ac:dyDescent="0.25">
      <c r="B139" s="14">
        <v>80131502</v>
      </c>
      <c r="C139" s="52" t="s">
        <v>1199</v>
      </c>
      <c r="D139" s="15" t="s">
        <v>1196</v>
      </c>
      <c r="E139" s="17" t="s">
        <v>346</v>
      </c>
      <c r="F139" s="180" t="s">
        <v>237</v>
      </c>
      <c r="G139" s="180" t="s">
        <v>1088</v>
      </c>
      <c r="H139" s="217">
        <v>8818680</v>
      </c>
      <c r="I139" s="128">
        <f>170376888+H139</f>
        <v>179195568</v>
      </c>
      <c r="J139" s="17" t="s">
        <v>347</v>
      </c>
      <c r="K139" s="17" t="s">
        <v>1096</v>
      </c>
      <c r="L139" s="16" t="s">
        <v>66</v>
      </c>
      <c r="M139" s="17">
        <f t="shared" si="12"/>
        <v>120</v>
      </c>
      <c r="N139" s="11" t="s">
        <v>1201</v>
      </c>
      <c r="O139" s="11"/>
      <c r="P139" s="95"/>
      <c r="R139" s="141"/>
    </row>
    <row r="140" spans="2:18" s="13" customFormat="1" ht="24" x14ac:dyDescent="0.25">
      <c r="B140" s="191">
        <v>80131502</v>
      </c>
      <c r="C140" s="52" t="s">
        <v>1200</v>
      </c>
      <c r="D140" s="15" t="s">
        <v>1196</v>
      </c>
      <c r="E140" s="17" t="s">
        <v>346</v>
      </c>
      <c r="F140" s="180" t="s">
        <v>237</v>
      </c>
      <c r="G140" s="180" t="s">
        <v>1088</v>
      </c>
      <c r="H140" s="217">
        <v>750000</v>
      </c>
      <c r="I140" s="128">
        <f>14490000+H140</f>
        <v>15240000</v>
      </c>
      <c r="J140" s="17" t="s">
        <v>347</v>
      </c>
      <c r="K140" s="17" t="s">
        <v>1096</v>
      </c>
      <c r="L140" s="16" t="s">
        <v>66</v>
      </c>
      <c r="M140" s="17">
        <f t="shared" si="12"/>
        <v>121</v>
      </c>
      <c r="N140" s="11" t="s">
        <v>1201</v>
      </c>
      <c r="O140" s="11"/>
      <c r="P140" s="95"/>
      <c r="R140" s="141"/>
    </row>
    <row r="141" spans="2:18" s="13" customFormat="1" ht="24" x14ac:dyDescent="0.25">
      <c r="B141" s="14">
        <v>80131502</v>
      </c>
      <c r="C141" s="52" t="s">
        <v>1202</v>
      </c>
      <c r="D141" s="15" t="s">
        <v>1196</v>
      </c>
      <c r="E141" s="17" t="s">
        <v>346</v>
      </c>
      <c r="F141" s="180" t="s">
        <v>237</v>
      </c>
      <c r="G141" s="180" t="s">
        <v>1088</v>
      </c>
      <c r="H141" s="217">
        <v>1468159</v>
      </c>
      <c r="I141" s="217">
        <f>29442695+H141</f>
        <v>30910854</v>
      </c>
      <c r="J141" s="17" t="s">
        <v>347</v>
      </c>
      <c r="K141" s="17" t="s">
        <v>1096</v>
      </c>
      <c r="L141" s="16" t="s">
        <v>66</v>
      </c>
      <c r="M141" s="17">
        <f t="shared" si="12"/>
        <v>122</v>
      </c>
      <c r="N141" s="14" t="s">
        <v>1197</v>
      </c>
      <c r="O141" s="11"/>
      <c r="P141" s="95"/>
      <c r="R141" s="141"/>
    </row>
    <row r="142" spans="2:18" s="13" customFormat="1" ht="24" x14ac:dyDescent="0.25">
      <c r="B142" s="191" t="s">
        <v>1203</v>
      </c>
      <c r="C142" s="52" t="s">
        <v>1204</v>
      </c>
      <c r="D142" s="15" t="s">
        <v>1059</v>
      </c>
      <c r="E142" s="17">
        <v>1</v>
      </c>
      <c r="F142" s="180" t="s">
        <v>1205</v>
      </c>
      <c r="G142" s="180" t="s">
        <v>1088</v>
      </c>
      <c r="H142" s="251">
        <v>35000000</v>
      </c>
      <c r="I142" s="244">
        <v>35000000</v>
      </c>
      <c r="J142" s="17" t="s">
        <v>61</v>
      </c>
      <c r="K142" s="17" t="s">
        <v>425</v>
      </c>
      <c r="L142" s="15" t="s">
        <v>794</v>
      </c>
      <c r="M142" s="17">
        <f t="shared" si="12"/>
        <v>123</v>
      </c>
      <c r="N142" s="14" t="s">
        <v>1206</v>
      </c>
      <c r="O142" s="11"/>
      <c r="P142" s="95"/>
      <c r="R142" s="141"/>
    </row>
    <row r="143" spans="2:18" s="13" customFormat="1" ht="36" x14ac:dyDescent="0.25">
      <c r="B143" s="191">
        <v>45111802</v>
      </c>
      <c r="C143" s="52" t="s">
        <v>1208</v>
      </c>
      <c r="D143" s="15" t="s">
        <v>1089</v>
      </c>
      <c r="E143" s="17" t="s">
        <v>396</v>
      </c>
      <c r="F143" s="180" t="s">
        <v>1209</v>
      </c>
      <c r="G143" s="180" t="s">
        <v>1210</v>
      </c>
      <c r="H143" s="251">
        <v>6200000</v>
      </c>
      <c r="I143" s="244">
        <f>H143</f>
        <v>6200000</v>
      </c>
      <c r="J143" s="17" t="s">
        <v>61</v>
      </c>
      <c r="K143" s="17" t="s">
        <v>425</v>
      </c>
      <c r="L143" s="16" t="s">
        <v>66</v>
      </c>
      <c r="M143" s="17">
        <f t="shared" si="12"/>
        <v>124</v>
      </c>
      <c r="N143" s="14" t="s">
        <v>1213</v>
      </c>
      <c r="O143" s="11"/>
      <c r="P143" s="95"/>
      <c r="R143" s="141"/>
    </row>
    <row r="144" spans="2:18" s="13" customFormat="1" ht="24" x14ac:dyDescent="0.25">
      <c r="B144" s="191">
        <v>56101700</v>
      </c>
      <c r="C144" s="52" t="s">
        <v>1211</v>
      </c>
      <c r="D144" s="15" t="s">
        <v>1089</v>
      </c>
      <c r="E144" s="17" t="s">
        <v>396</v>
      </c>
      <c r="F144" s="180" t="s">
        <v>1212</v>
      </c>
      <c r="G144" s="180" t="s">
        <v>1210</v>
      </c>
      <c r="H144" s="251">
        <v>35000000</v>
      </c>
      <c r="I144" s="244">
        <f t="shared" ref="I144:I147" si="21">H144</f>
        <v>35000000</v>
      </c>
      <c r="J144" s="17" t="s">
        <v>61</v>
      </c>
      <c r="K144" s="17" t="s">
        <v>425</v>
      </c>
      <c r="L144" s="16" t="s">
        <v>66</v>
      </c>
      <c r="M144" s="17">
        <f t="shared" si="12"/>
        <v>125</v>
      </c>
      <c r="N144" s="14" t="s">
        <v>1213</v>
      </c>
      <c r="O144" s="11"/>
      <c r="P144" s="95"/>
      <c r="R144" s="141"/>
    </row>
    <row r="145" spans="2:58" s="13" customFormat="1" ht="132" x14ac:dyDescent="0.25">
      <c r="B145" s="252" t="s">
        <v>1218</v>
      </c>
      <c r="C145" s="52" t="s">
        <v>1214</v>
      </c>
      <c r="D145" s="15" t="s">
        <v>1089</v>
      </c>
      <c r="E145" s="17" t="s">
        <v>396</v>
      </c>
      <c r="F145" s="251" t="s">
        <v>1209</v>
      </c>
      <c r="G145" s="244" t="s">
        <v>1210</v>
      </c>
      <c r="H145" s="244">
        <v>74600000</v>
      </c>
      <c r="I145" s="244">
        <f t="shared" si="21"/>
        <v>74600000</v>
      </c>
      <c r="J145" s="17" t="s">
        <v>61</v>
      </c>
      <c r="K145" s="17" t="s">
        <v>425</v>
      </c>
      <c r="L145" s="16" t="s">
        <v>66</v>
      </c>
      <c r="M145" s="17">
        <f t="shared" si="12"/>
        <v>126</v>
      </c>
      <c r="N145" s="14" t="s">
        <v>1213</v>
      </c>
      <c r="O145" s="11"/>
      <c r="P145" s="95"/>
      <c r="R145" s="141"/>
    </row>
    <row r="146" spans="2:58" s="13" customFormat="1" ht="36.75" customHeight="1" x14ac:dyDescent="0.25">
      <c r="B146" s="191" t="s">
        <v>1217</v>
      </c>
      <c r="C146" s="52" t="s">
        <v>1215</v>
      </c>
      <c r="D146" s="15" t="s">
        <v>1089</v>
      </c>
      <c r="E146" s="17" t="s">
        <v>396</v>
      </c>
      <c r="F146" s="251" t="s">
        <v>1216</v>
      </c>
      <c r="G146" s="244" t="s">
        <v>1210</v>
      </c>
      <c r="H146" s="244">
        <v>300000000</v>
      </c>
      <c r="I146" s="244">
        <f t="shared" si="21"/>
        <v>300000000</v>
      </c>
      <c r="J146" s="17" t="s">
        <v>61</v>
      </c>
      <c r="K146" s="17" t="s">
        <v>425</v>
      </c>
      <c r="L146" s="16" t="s">
        <v>66</v>
      </c>
      <c r="M146" s="17">
        <f t="shared" si="12"/>
        <v>127</v>
      </c>
      <c r="N146" s="14" t="s">
        <v>1213</v>
      </c>
      <c r="O146" s="11"/>
      <c r="P146" s="95"/>
      <c r="R146" s="141"/>
    </row>
    <row r="147" spans="2:58" s="13" customFormat="1" ht="36.75" customHeight="1" x14ac:dyDescent="0.25">
      <c r="B147" s="191" t="s">
        <v>907</v>
      </c>
      <c r="C147" s="52" t="s">
        <v>1223</v>
      </c>
      <c r="D147" s="15" t="s">
        <v>1221</v>
      </c>
      <c r="E147" s="17" t="s">
        <v>396</v>
      </c>
      <c r="F147" s="251" t="s">
        <v>1193</v>
      </c>
      <c r="G147" s="244" t="s">
        <v>1222</v>
      </c>
      <c r="H147" s="244">
        <v>7000000</v>
      </c>
      <c r="I147" s="244">
        <f t="shared" si="21"/>
        <v>7000000</v>
      </c>
      <c r="J147" s="17" t="s">
        <v>61</v>
      </c>
      <c r="K147" s="17" t="s">
        <v>425</v>
      </c>
      <c r="L147" s="15" t="s">
        <v>794</v>
      </c>
      <c r="M147" s="17">
        <f t="shared" si="12"/>
        <v>128</v>
      </c>
      <c r="N147" s="14"/>
      <c r="O147" s="11"/>
      <c r="P147" s="95"/>
      <c r="R147" s="141"/>
    </row>
    <row r="148" spans="2:58" s="13" customFormat="1" ht="12.75" customHeight="1" x14ac:dyDescent="0.25">
      <c r="B148" s="14"/>
      <c r="C148" s="52"/>
      <c r="D148" s="15"/>
      <c r="E148" s="16"/>
      <c r="F148" s="15"/>
      <c r="G148" s="17"/>
      <c r="H148" s="180"/>
      <c r="I148" s="180"/>
      <c r="J148" s="17"/>
      <c r="K148" s="17"/>
      <c r="L148" s="14"/>
      <c r="M148" s="11"/>
      <c r="N148" s="14"/>
      <c r="O148" s="11"/>
      <c r="P148" s="95"/>
      <c r="R148" s="141"/>
    </row>
    <row r="149" spans="2:58" s="13" customFormat="1" x14ac:dyDescent="0.25">
      <c r="B149" s="14"/>
      <c r="C149" s="52"/>
      <c r="D149" s="15"/>
      <c r="E149" s="16"/>
      <c r="F149" s="15"/>
      <c r="G149" s="17"/>
      <c r="H149" s="180"/>
      <c r="I149" s="180"/>
      <c r="J149" s="17"/>
      <c r="K149" s="17"/>
      <c r="L149" s="14"/>
      <c r="M149" s="11"/>
      <c r="N149" s="14"/>
      <c r="O149" s="11"/>
      <c r="P149" s="95"/>
      <c r="R149" s="141"/>
    </row>
    <row r="150" spans="2:58" s="13" customFormat="1" x14ac:dyDescent="0.25">
      <c r="B150" s="14"/>
      <c r="C150" s="52"/>
      <c r="D150" s="15"/>
      <c r="E150" s="16"/>
      <c r="F150" s="15"/>
      <c r="G150" s="17"/>
      <c r="H150" s="180"/>
      <c r="I150" s="180"/>
      <c r="J150" s="17"/>
      <c r="K150" s="17"/>
      <c r="L150" s="14"/>
      <c r="M150" s="11"/>
      <c r="N150" s="14"/>
      <c r="O150" s="11"/>
      <c r="P150" s="95"/>
      <c r="R150" s="141"/>
    </row>
    <row r="151" spans="2:58" s="47" customFormat="1" ht="42.75" customHeight="1" x14ac:dyDescent="0.25">
      <c r="B151" s="42"/>
      <c r="C151" s="87"/>
      <c r="D151" s="43"/>
      <c r="E151" s="44"/>
      <c r="F151" s="43"/>
      <c r="G151" s="45"/>
      <c r="H151" s="187"/>
      <c r="I151" s="187"/>
      <c r="J151" s="45"/>
      <c r="K151" s="45"/>
      <c r="L151" s="46"/>
      <c r="M151" s="46"/>
      <c r="N151" s="72"/>
      <c r="O151" s="46"/>
      <c r="P151" s="100"/>
      <c r="R151" s="141"/>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row>
    <row r="152" spans="2:58" s="13" customFormat="1" ht="46.5" customHeight="1" x14ac:dyDescent="0.2">
      <c r="B152" s="118" t="s">
        <v>633</v>
      </c>
      <c r="C152" s="88" t="s">
        <v>843</v>
      </c>
      <c r="D152" s="113" t="s">
        <v>95</v>
      </c>
      <c r="E152" s="17" t="s">
        <v>59</v>
      </c>
      <c r="F152" s="17" t="s">
        <v>60</v>
      </c>
      <c r="G152" s="114" t="s">
        <v>401</v>
      </c>
      <c r="H152" s="134">
        <v>3590697136</v>
      </c>
      <c r="I152" s="134">
        <f>H152</f>
        <v>3590697136</v>
      </c>
      <c r="J152" s="17" t="s">
        <v>61</v>
      </c>
      <c r="K152" s="17" t="s">
        <v>62</v>
      </c>
      <c r="L152" s="15" t="s">
        <v>63</v>
      </c>
      <c r="M152" s="17" t="s">
        <v>365</v>
      </c>
      <c r="N152" s="17" t="s">
        <v>57</v>
      </c>
      <c r="O152" s="41" t="s">
        <v>65</v>
      </c>
      <c r="P152" s="88"/>
      <c r="R152" s="141"/>
    </row>
    <row r="153" spans="2:58" s="13" customFormat="1" ht="35.25" customHeight="1" x14ac:dyDescent="0.2">
      <c r="B153" s="118" t="s">
        <v>634</v>
      </c>
      <c r="C153" s="89" t="s">
        <v>64</v>
      </c>
      <c r="D153" s="113">
        <v>2</v>
      </c>
      <c r="E153" s="17" t="s">
        <v>59</v>
      </c>
      <c r="F153" s="17" t="s">
        <v>60</v>
      </c>
      <c r="G153" s="114" t="s">
        <v>401</v>
      </c>
      <c r="H153" s="188">
        <v>1938215000</v>
      </c>
      <c r="I153" s="188">
        <v>1938215000</v>
      </c>
      <c r="J153" s="17" t="s">
        <v>61</v>
      </c>
      <c r="K153" s="17" t="s">
        <v>62</v>
      </c>
      <c r="L153" s="15" t="s">
        <v>63</v>
      </c>
      <c r="M153" s="17" t="s">
        <v>366</v>
      </c>
      <c r="N153" s="17" t="s">
        <v>57</v>
      </c>
      <c r="O153" s="41" t="s">
        <v>65</v>
      </c>
      <c r="P153" s="95"/>
      <c r="R153" s="141"/>
    </row>
    <row r="154" spans="2:58" s="13" customFormat="1" ht="48" x14ac:dyDescent="0.25">
      <c r="B154" s="191" t="s">
        <v>907</v>
      </c>
      <c r="C154" s="13" t="s">
        <v>908</v>
      </c>
      <c r="D154" s="113">
        <v>4</v>
      </c>
      <c r="E154" s="17" t="s">
        <v>172</v>
      </c>
      <c r="F154" s="17" t="s">
        <v>154</v>
      </c>
      <c r="G154" s="17" t="s">
        <v>193</v>
      </c>
      <c r="H154" s="134">
        <v>216545000</v>
      </c>
      <c r="I154" s="134">
        <f>H154</f>
        <v>216545000</v>
      </c>
      <c r="J154" s="17" t="s">
        <v>61</v>
      </c>
      <c r="K154" s="17" t="s">
        <v>34</v>
      </c>
      <c r="L154" s="15" t="s">
        <v>194</v>
      </c>
      <c r="M154" s="17" t="s">
        <v>367</v>
      </c>
      <c r="N154" s="17" t="s">
        <v>402</v>
      </c>
      <c r="O154" s="17" t="s">
        <v>403</v>
      </c>
      <c r="P154" s="40"/>
      <c r="R154" s="141"/>
    </row>
    <row r="155" spans="2:58" s="13" customFormat="1" ht="23.25" customHeight="1" x14ac:dyDescent="0.25">
      <c r="B155" s="118" t="s">
        <v>635</v>
      </c>
      <c r="C155" s="40" t="s">
        <v>202</v>
      </c>
      <c r="D155" s="113">
        <v>2</v>
      </c>
      <c r="E155" s="17" t="s">
        <v>203</v>
      </c>
      <c r="F155" s="17" t="s">
        <v>154</v>
      </c>
      <c r="G155" s="17" t="s">
        <v>193</v>
      </c>
      <c r="H155" s="134">
        <v>935759580</v>
      </c>
      <c r="I155" s="134">
        <f>H155</f>
        <v>935759580</v>
      </c>
      <c r="J155" s="17" t="s">
        <v>61</v>
      </c>
      <c r="K155" s="17" t="s">
        <v>34</v>
      </c>
      <c r="L155" s="15" t="s">
        <v>155</v>
      </c>
      <c r="M155" s="17" t="s">
        <v>368</v>
      </c>
      <c r="N155" s="17" t="s">
        <v>404</v>
      </c>
      <c r="O155" s="17" t="s">
        <v>405</v>
      </c>
      <c r="P155" s="95"/>
      <c r="R155" s="141"/>
    </row>
    <row r="156" spans="2:58" s="13" customFormat="1" ht="36" x14ac:dyDescent="0.25">
      <c r="B156" s="118" t="s">
        <v>636</v>
      </c>
      <c r="C156" s="40" t="s">
        <v>1019</v>
      </c>
      <c r="D156" s="113">
        <v>8</v>
      </c>
      <c r="E156" s="17" t="s">
        <v>195</v>
      </c>
      <c r="F156" s="17" t="s">
        <v>154</v>
      </c>
      <c r="G156" s="17" t="s">
        <v>193</v>
      </c>
      <c r="H156" s="134">
        <f>576785843</f>
        <v>576785843</v>
      </c>
      <c r="I156" s="134">
        <f>H156</f>
        <v>576785843</v>
      </c>
      <c r="J156" s="17" t="s">
        <v>61</v>
      </c>
      <c r="K156" s="17" t="s">
        <v>34</v>
      </c>
      <c r="L156" s="15" t="s">
        <v>155</v>
      </c>
      <c r="M156" s="17" t="s">
        <v>369</v>
      </c>
      <c r="N156" s="17" t="s">
        <v>181</v>
      </c>
      <c r="O156" s="17" t="s">
        <v>182</v>
      </c>
      <c r="P156" s="40"/>
      <c r="R156" s="141"/>
    </row>
    <row r="157" spans="2:58" s="13" customFormat="1" ht="48" x14ac:dyDescent="0.25">
      <c r="B157" s="118" t="s">
        <v>637</v>
      </c>
      <c r="C157" s="40" t="s">
        <v>406</v>
      </c>
      <c r="D157" s="113">
        <v>2</v>
      </c>
      <c r="E157" s="115" t="s">
        <v>205</v>
      </c>
      <c r="F157" s="17" t="s">
        <v>407</v>
      </c>
      <c r="G157" s="17" t="s">
        <v>193</v>
      </c>
      <c r="H157" s="134">
        <f>8320000*11</f>
        <v>91520000</v>
      </c>
      <c r="I157" s="134">
        <f>8320000*11</f>
        <v>91520000</v>
      </c>
      <c r="J157" s="17" t="s">
        <v>61</v>
      </c>
      <c r="K157" s="17" t="s">
        <v>34</v>
      </c>
      <c r="L157" s="15" t="s">
        <v>198</v>
      </c>
      <c r="M157" s="17" t="s">
        <v>370</v>
      </c>
      <c r="N157" s="17" t="s">
        <v>404</v>
      </c>
      <c r="O157" s="17" t="s">
        <v>405</v>
      </c>
      <c r="P157" s="95"/>
      <c r="R157" s="141"/>
    </row>
    <row r="158" spans="2:58" s="13" customFormat="1" ht="36" x14ac:dyDescent="0.25">
      <c r="B158" s="118" t="s">
        <v>638</v>
      </c>
      <c r="C158" s="40" t="s">
        <v>408</v>
      </c>
      <c r="D158" s="113">
        <v>3</v>
      </c>
      <c r="E158" s="115" t="s">
        <v>205</v>
      </c>
      <c r="F158" s="17" t="s">
        <v>407</v>
      </c>
      <c r="G158" s="17" t="s">
        <v>193</v>
      </c>
      <c r="H158" s="134">
        <f>9464000*11</f>
        <v>104104000</v>
      </c>
      <c r="I158" s="134">
        <f>9464000*11</f>
        <v>104104000</v>
      </c>
      <c r="J158" s="17" t="s">
        <v>61</v>
      </c>
      <c r="K158" s="17" t="s">
        <v>34</v>
      </c>
      <c r="L158" s="15" t="s">
        <v>198</v>
      </c>
      <c r="M158" s="17" t="s">
        <v>371</v>
      </c>
      <c r="N158" s="17" t="s">
        <v>404</v>
      </c>
      <c r="O158" s="17" t="s">
        <v>405</v>
      </c>
      <c r="P158" s="95"/>
      <c r="R158" s="141"/>
    </row>
    <row r="159" spans="2:58" s="13" customFormat="1" ht="36" x14ac:dyDescent="0.25">
      <c r="B159" s="118" t="s">
        <v>639</v>
      </c>
      <c r="C159" s="40" t="s">
        <v>409</v>
      </c>
      <c r="D159" s="113">
        <v>4</v>
      </c>
      <c r="E159" s="115" t="s">
        <v>205</v>
      </c>
      <c r="F159" s="17" t="s">
        <v>407</v>
      </c>
      <c r="G159" s="17" t="s">
        <v>193</v>
      </c>
      <c r="H159" s="134">
        <v>1500000</v>
      </c>
      <c r="I159" s="134">
        <v>1500000</v>
      </c>
      <c r="J159" s="17" t="s">
        <v>61</v>
      </c>
      <c r="K159" s="17" t="s">
        <v>34</v>
      </c>
      <c r="L159" s="15" t="s">
        <v>155</v>
      </c>
      <c r="M159" s="17" t="s">
        <v>372</v>
      </c>
      <c r="N159" s="17" t="s">
        <v>404</v>
      </c>
      <c r="O159" s="17" t="s">
        <v>405</v>
      </c>
      <c r="P159" s="95"/>
      <c r="R159" s="141"/>
    </row>
    <row r="160" spans="2:58" s="13" customFormat="1" ht="36" x14ac:dyDescent="0.25">
      <c r="B160" s="118" t="s">
        <v>639</v>
      </c>
      <c r="C160" s="40" t="s">
        <v>410</v>
      </c>
      <c r="D160" s="113">
        <v>5</v>
      </c>
      <c r="E160" s="115" t="s">
        <v>205</v>
      </c>
      <c r="F160" s="17" t="s">
        <v>407</v>
      </c>
      <c r="G160" s="17" t="s">
        <v>193</v>
      </c>
      <c r="H160" s="134">
        <v>1500000</v>
      </c>
      <c r="I160" s="134">
        <v>1500000</v>
      </c>
      <c r="J160" s="17" t="s">
        <v>61</v>
      </c>
      <c r="K160" s="17" t="s">
        <v>34</v>
      </c>
      <c r="L160" s="15" t="s">
        <v>411</v>
      </c>
      <c r="M160" s="17" t="s">
        <v>373</v>
      </c>
      <c r="N160" s="17" t="s">
        <v>404</v>
      </c>
      <c r="O160" s="17" t="s">
        <v>405</v>
      </c>
      <c r="P160" s="95"/>
      <c r="R160" s="141"/>
    </row>
    <row r="161" spans="2:18" s="13" customFormat="1" ht="36" x14ac:dyDescent="0.25">
      <c r="B161" s="118" t="s">
        <v>640</v>
      </c>
      <c r="C161" s="40" t="s">
        <v>196</v>
      </c>
      <c r="D161" s="113">
        <v>1</v>
      </c>
      <c r="E161" s="17" t="s">
        <v>195</v>
      </c>
      <c r="F161" s="17" t="s">
        <v>197</v>
      </c>
      <c r="G161" s="17" t="s">
        <v>193</v>
      </c>
      <c r="H161" s="134">
        <v>311252000</v>
      </c>
      <c r="I161" s="134">
        <v>311252000</v>
      </c>
      <c r="J161" s="17" t="s">
        <v>61</v>
      </c>
      <c r="K161" s="17" t="s">
        <v>34</v>
      </c>
      <c r="L161" s="15" t="s">
        <v>198</v>
      </c>
      <c r="M161" s="17" t="s">
        <v>374</v>
      </c>
      <c r="N161" s="17" t="s">
        <v>404</v>
      </c>
      <c r="O161" s="17" t="s">
        <v>405</v>
      </c>
      <c r="P161" s="95"/>
      <c r="R161" s="141"/>
    </row>
    <row r="162" spans="2:18" s="13" customFormat="1" ht="36" x14ac:dyDescent="0.25">
      <c r="B162" s="118" t="s">
        <v>641</v>
      </c>
      <c r="C162" s="40" t="s">
        <v>199</v>
      </c>
      <c r="D162" s="113">
        <v>2</v>
      </c>
      <c r="E162" s="17" t="s">
        <v>161</v>
      </c>
      <c r="F162" s="17" t="s">
        <v>197</v>
      </c>
      <c r="G162" s="17" t="s">
        <v>193</v>
      </c>
      <c r="H162" s="134">
        <v>42000000</v>
      </c>
      <c r="I162" s="134">
        <v>42000000</v>
      </c>
      <c r="J162" s="17" t="s">
        <v>61</v>
      </c>
      <c r="K162" s="17" t="s">
        <v>34</v>
      </c>
      <c r="L162" s="15" t="s">
        <v>200</v>
      </c>
      <c r="M162" s="17" t="s">
        <v>375</v>
      </c>
      <c r="N162" s="17" t="s">
        <v>404</v>
      </c>
      <c r="O162" s="17" t="s">
        <v>405</v>
      </c>
      <c r="P162" s="95"/>
      <c r="R162" s="141"/>
    </row>
    <row r="163" spans="2:18" s="13" customFormat="1" ht="36" x14ac:dyDescent="0.25">
      <c r="B163" s="118" t="s">
        <v>642</v>
      </c>
      <c r="C163" s="40" t="s">
        <v>201</v>
      </c>
      <c r="D163" s="113">
        <v>1</v>
      </c>
      <c r="E163" s="17" t="s">
        <v>82</v>
      </c>
      <c r="F163" s="17" t="s">
        <v>154</v>
      </c>
      <c r="G163" s="17" t="s">
        <v>193</v>
      </c>
      <c r="H163" s="134">
        <v>110000000</v>
      </c>
      <c r="I163" s="134">
        <v>110000000</v>
      </c>
      <c r="J163" s="17" t="s">
        <v>61</v>
      </c>
      <c r="K163" s="17" t="s">
        <v>34</v>
      </c>
      <c r="L163" s="15" t="s">
        <v>155</v>
      </c>
      <c r="M163" s="17" t="s">
        <v>376</v>
      </c>
      <c r="N163" s="17" t="s">
        <v>404</v>
      </c>
      <c r="O163" s="17" t="s">
        <v>405</v>
      </c>
      <c r="P163" s="95"/>
      <c r="R163" s="141"/>
    </row>
    <row r="164" spans="2:18" s="13" customFormat="1" ht="60" x14ac:dyDescent="0.25">
      <c r="B164" s="118" t="s">
        <v>643</v>
      </c>
      <c r="C164" s="88" t="s">
        <v>412</v>
      </c>
      <c r="D164" s="113">
        <v>3</v>
      </c>
      <c r="E164" s="36" t="s">
        <v>275</v>
      </c>
      <c r="F164" s="17" t="s">
        <v>276</v>
      </c>
      <c r="G164" s="17" t="s">
        <v>413</v>
      </c>
      <c r="H164" s="189">
        <v>7500000000</v>
      </c>
      <c r="I164" s="189">
        <v>600000000</v>
      </c>
      <c r="J164" s="17" t="s">
        <v>36</v>
      </c>
      <c r="K164" s="17" t="s">
        <v>832</v>
      </c>
      <c r="L164" s="17" t="s">
        <v>238</v>
      </c>
      <c r="M164" s="17" t="s">
        <v>377</v>
      </c>
      <c r="N164" s="17" t="s">
        <v>185</v>
      </c>
      <c r="O164" s="17" t="s">
        <v>414</v>
      </c>
      <c r="P164" s="95"/>
      <c r="R164" s="141"/>
    </row>
    <row r="165" spans="2:18" s="13" customFormat="1" ht="36" x14ac:dyDescent="0.25">
      <c r="B165" s="118" t="s">
        <v>644</v>
      </c>
      <c r="C165" s="88" t="s">
        <v>277</v>
      </c>
      <c r="D165" s="113">
        <v>2</v>
      </c>
      <c r="E165" s="36" t="s">
        <v>153</v>
      </c>
      <c r="F165" s="17" t="s">
        <v>278</v>
      </c>
      <c r="G165" s="17" t="s">
        <v>413</v>
      </c>
      <c r="H165" s="189">
        <v>280000000</v>
      </c>
      <c r="I165" s="189">
        <v>280000000</v>
      </c>
      <c r="J165" s="17" t="s">
        <v>61</v>
      </c>
      <c r="K165" s="17" t="s">
        <v>34</v>
      </c>
      <c r="L165" s="17" t="s">
        <v>238</v>
      </c>
      <c r="M165" s="17" t="s">
        <v>378</v>
      </c>
      <c r="N165" s="17" t="s">
        <v>185</v>
      </c>
      <c r="O165" s="17" t="s">
        <v>414</v>
      </c>
      <c r="P165" s="95"/>
      <c r="R165" s="141"/>
    </row>
    <row r="166" spans="2:18" s="13" customFormat="1" ht="48" x14ac:dyDescent="0.25">
      <c r="B166" s="118" t="s">
        <v>645</v>
      </c>
      <c r="C166" s="88" t="s">
        <v>415</v>
      </c>
      <c r="D166" s="113">
        <v>3</v>
      </c>
      <c r="E166" s="36" t="s">
        <v>275</v>
      </c>
      <c r="F166" s="17" t="s">
        <v>278</v>
      </c>
      <c r="G166" s="17" t="s">
        <v>413</v>
      </c>
      <c r="H166" s="189">
        <f>+H164*0.12</f>
        <v>900000000</v>
      </c>
      <c r="I166" s="189">
        <f>+I164*0.12</f>
        <v>72000000</v>
      </c>
      <c r="J166" s="17" t="s">
        <v>36</v>
      </c>
      <c r="K166" s="17" t="s">
        <v>833</v>
      </c>
      <c r="L166" s="17" t="s">
        <v>238</v>
      </c>
      <c r="M166" s="17" t="s">
        <v>379</v>
      </c>
      <c r="N166" s="17" t="s">
        <v>185</v>
      </c>
      <c r="O166" s="17" t="s">
        <v>414</v>
      </c>
      <c r="P166" s="95"/>
      <c r="R166" s="141"/>
    </row>
    <row r="167" spans="2:18" s="13" customFormat="1" ht="24" x14ac:dyDescent="0.25">
      <c r="B167" s="118" t="s">
        <v>644</v>
      </c>
      <c r="C167" s="88" t="s">
        <v>279</v>
      </c>
      <c r="D167" s="113">
        <v>6</v>
      </c>
      <c r="E167" s="36" t="s">
        <v>108</v>
      </c>
      <c r="F167" s="17" t="s">
        <v>280</v>
      </c>
      <c r="G167" s="17" t="s">
        <v>413</v>
      </c>
      <c r="H167" s="189">
        <v>1928571429</v>
      </c>
      <c r="I167" s="189">
        <f>H167</f>
        <v>1928571429</v>
      </c>
      <c r="J167" s="17" t="s">
        <v>61</v>
      </c>
      <c r="K167" s="17" t="s">
        <v>34</v>
      </c>
      <c r="L167" s="17" t="s">
        <v>281</v>
      </c>
      <c r="M167" s="17" t="s">
        <v>380</v>
      </c>
      <c r="N167" s="17" t="s">
        <v>416</v>
      </c>
      <c r="O167" s="17" t="s">
        <v>417</v>
      </c>
      <c r="P167" s="95"/>
      <c r="R167" s="141"/>
    </row>
    <row r="168" spans="2:18" s="13" customFormat="1" ht="24" x14ac:dyDescent="0.25">
      <c r="B168" s="118" t="s">
        <v>645</v>
      </c>
      <c r="C168" s="88" t="s">
        <v>282</v>
      </c>
      <c r="D168" s="113">
        <v>6</v>
      </c>
      <c r="E168" s="36" t="s">
        <v>108</v>
      </c>
      <c r="F168" s="17" t="s">
        <v>283</v>
      </c>
      <c r="G168" s="17" t="s">
        <v>413</v>
      </c>
      <c r="H168" s="189">
        <v>231428571</v>
      </c>
      <c r="I168" s="189">
        <f>H168</f>
        <v>231428571</v>
      </c>
      <c r="J168" s="17" t="s">
        <v>61</v>
      </c>
      <c r="K168" s="17" t="s">
        <v>34</v>
      </c>
      <c r="L168" s="17" t="s">
        <v>281</v>
      </c>
      <c r="M168" s="17" t="s">
        <v>499</v>
      </c>
      <c r="N168" s="17" t="s">
        <v>185</v>
      </c>
      <c r="O168" s="17" t="s">
        <v>414</v>
      </c>
      <c r="P168" s="95"/>
      <c r="R168" s="141"/>
    </row>
    <row r="169" spans="2:18" s="13" customFormat="1" ht="24" x14ac:dyDescent="0.25">
      <c r="B169" s="118" t="s">
        <v>646</v>
      </c>
      <c r="C169" s="88" t="s">
        <v>418</v>
      </c>
      <c r="D169" s="113">
        <v>4</v>
      </c>
      <c r="E169" s="36" t="s">
        <v>275</v>
      </c>
      <c r="F169" s="17" t="s">
        <v>284</v>
      </c>
      <c r="G169" s="17" t="s">
        <v>413</v>
      </c>
      <c r="H169" s="192">
        <v>1100000000</v>
      </c>
      <c r="I169" s="192">
        <v>1100000000</v>
      </c>
      <c r="J169" s="17" t="s">
        <v>61</v>
      </c>
      <c r="K169" s="17" t="s">
        <v>34</v>
      </c>
      <c r="L169" s="17" t="s">
        <v>238</v>
      </c>
      <c r="M169" s="17" t="s">
        <v>500</v>
      </c>
      <c r="N169" s="17" t="s">
        <v>419</v>
      </c>
      <c r="O169" s="17" t="s">
        <v>420</v>
      </c>
      <c r="P169" s="95"/>
      <c r="R169" s="141"/>
    </row>
    <row r="170" spans="2:18" s="13" customFormat="1" ht="24" x14ac:dyDescent="0.25">
      <c r="B170" s="118" t="s">
        <v>647</v>
      </c>
      <c r="C170" s="88" t="s">
        <v>421</v>
      </c>
      <c r="D170" s="113" t="s">
        <v>86</v>
      </c>
      <c r="E170" s="36" t="s">
        <v>275</v>
      </c>
      <c r="F170" s="17" t="s">
        <v>285</v>
      </c>
      <c r="G170" s="17" t="s">
        <v>413</v>
      </c>
      <c r="H170" s="192">
        <v>74382239</v>
      </c>
      <c r="I170" s="192">
        <f>H170</f>
        <v>74382239</v>
      </c>
      <c r="J170" s="17" t="s">
        <v>37</v>
      </c>
      <c r="K170" s="17" t="s">
        <v>34</v>
      </c>
      <c r="L170" s="17" t="s">
        <v>238</v>
      </c>
      <c r="M170" s="17" t="s">
        <v>501</v>
      </c>
      <c r="N170" s="17" t="s">
        <v>185</v>
      </c>
      <c r="O170" s="17" t="s">
        <v>414</v>
      </c>
      <c r="P170" s="95"/>
      <c r="R170" s="141"/>
    </row>
    <row r="171" spans="2:18" s="13" customFormat="1" ht="36" x14ac:dyDescent="0.25">
      <c r="B171" s="191" t="s">
        <v>648</v>
      </c>
      <c r="C171" s="88" t="s">
        <v>422</v>
      </c>
      <c r="D171" s="113">
        <v>2</v>
      </c>
      <c r="E171" s="36" t="s">
        <v>275</v>
      </c>
      <c r="F171" s="17" t="s">
        <v>757</v>
      </c>
      <c r="G171" s="17" t="s">
        <v>424</v>
      </c>
      <c r="H171" s="192"/>
      <c r="I171" s="192">
        <v>800000000</v>
      </c>
      <c r="J171" s="17" t="s">
        <v>61</v>
      </c>
      <c r="K171" s="17" t="s">
        <v>425</v>
      </c>
      <c r="L171" s="17" t="s">
        <v>426</v>
      </c>
      <c r="M171" s="17" t="s">
        <v>502</v>
      </c>
      <c r="N171" s="17" t="s">
        <v>427</v>
      </c>
      <c r="O171" s="11" t="s">
        <v>428</v>
      </c>
      <c r="P171" s="95"/>
      <c r="R171" s="141"/>
    </row>
    <row r="172" spans="2:18" s="13" customFormat="1" ht="24" x14ac:dyDescent="0.25">
      <c r="B172" s="118" t="s">
        <v>649</v>
      </c>
      <c r="C172" s="88" t="s">
        <v>429</v>
      </c>
      <c r="D172" s="113">
        <v>1</v>
      </c>
      <c r="E172" s="36" t="s">
        <v>430</v>
      </c>
      <c r="F172" s="17" t="s">
        <v>431</v>
      </c>
      <c r="G172" s="17" t="s">
        <v>424</v>
      </c>
      <c r="H172" s="192">
        <v>3746859393</v>
      </c>
      <c r="I172" s="192">
        <f>H172</f>
        <v>3746859393</v>
      </c>
      <c r="J172" s="17" t="s">
        <v>61</v>
      </c>
      <c r="K172" s="17" t="s">
        <v>425</v>
      </c>
      <c r="L172" s="17" t="s">
        <v>426</v>
      </c>
      <c r="M172" s="17" t="s">
        <v>503</v>
      </c>
      <c r="N172" s="17" t="s">
        <v>432</v>
      </c>
      <c r="O172" s="11" t="s">
        <v>356</v>
      </c>
      <c r="P172" s="95"/>
      <c r="R172" s="141"/>
    </row>
    <row r="173" spans="2:18" s="13" customFormat="1" ht="24" x14ac:dyDescent="0.25">
      <c r="B173" s="191" t="s">
        <v>648</v>
      </c>
      <c r="C173" s="88" t="s">
        <v>433</v>
      </c>
      <c r="D173" s="113">
        <v>1</v>
      </c>
      <c r="E173" s="36" t="s">
        <v>430</v>
      </c>
      <c r="F173" s="17" t="s">
        <v>434</v>
      </c>
      <c r="G173" s="17" t="s">
        <v>424</v>
      </c>
      <c r="H173" s="192">
        <v>350000000</v>
      </c>
      <c r="I173" s="192">
        <v>350000000</v>
      </c>
      <c r="J173" s="17" t="s">
        <v>61</v>
      </c>
      <c r="K173" s="17" t="s">
        <v>425</v>
      </c>
      <c r="L173" s="17" t="s">
        <v>426</v>
      </c>
      <c r="M173" s="17" t="s">
        <v>504</v>
      </c>
      <c r="N173" s="17" t="s">
        <v>427</v>
      </c>
      <c r="O173" s="11" t="s">
        <v>428</v>
      </c>
      <c r="P173" s="95"/>
      <c r="R173" s="141"/>
    </row>
    <row r="174" spans="2:18" s="13" customFormat="1" ht="24" x14ac:dyDescent="0.25">
      <c r="B174" s="191" t="s">
        <v>648</v>
      </c>
      <c r="C174" s="88" t="s">
        <v>435</v>
      </c>
      <c r="D174" s="113">
        <v>2</v>
      </c>
      <c r="E174" s="36" t="s">
        <v>430</v>
      </c>
      <c r="F174" s="17" t="s">
        <v>436</v>
      </c>
      <c r="G174" s="17" t="s">
        <v>424</v>
      </c>
      <c r="H174" s="192">
        <v>700000000</v>
      </c>
      <c r="I174" s="192">
        <v>700000000</v>
      </c>
      <c r="J174" s="17" t="s">
        <v>61</v>
      </c>
      <c r="K174" s="17" t="s">
        <v>425</v>
      </c>
      <c r="L174" s="17" t="s">
        <v>426</v>
      </c>
      <c r="M174" s="17" t="s">
        <v>505</v>
      </c>
      <c r="N174" s="17" t="s">
        <v>432</v>
      </c>
      <c r="O174" s="11" t="s">
        <v>356</v>
      </c>
      <c r="P174" s="95"/>
      <c r="R174" s="141"/>
    </row>
    <row r="175" spans="2:18" s="13" customFormat="1" ht="38.25" customHeight="1" x14ac:dyDescent="0.25">
      <c r="B175" s="191" t="s">
        <v>649</v>
      </c>
      <c r="C175" s="88" t="s">
        <v>437</v>
      </c>
      <c r="D175" s="113">
        <v>2</v>
      </c>
      <c r="E175" s="36" t="s">
        <v>251</v>
      </c>
      <c r="F175" s="17" t="s">
        <v>431</v>
      </c>
      <c r="G175" s="17" t="s">
        <v>424</v>
      </c>
      <c r="H175" s="192">
        <v>2401927797</v>
      </c>
      <c r="I175" s="192">
        <f>H175</f>
        <v>2401927797</v>
      </c>
      <c r="J175" s="17" t="s">
        <v>61</v>
      </c>
      <c r="K175" s="17" t="s">
        <v>425</v>
      </c>
      <c r="L175" s="17" t="s">
        <v>426</v>
      </c>
      <c r="M175" s="17" t="s">
        <v>506</v>
      </c>
      <c r="N175" s="17" t="s">
        <v>404</v>
      </c>
      <c r="O175" s="11" t="s">
        <v>405</v>
      </c>
      <c r="P175" s="100">
        <v>1900000000</v>
      </c>
      <c r="R175" s="141"/>
    </row>
    <row r="176" spans="2:18" s="13" customFormat="1" ht="24" x14ac:dyDescent="0.25">
      <c r="B176" s="118" t="s">
        <v>650</v>
      </c>
      <c r="C176" s="88" t="s">
        <v>438</v>
      </c>
      <c r="D176" s="113">
        <v>1</v>
      </c>
      <c r="E176" s="36" t="s">
        <v>205</v>
      </c>
      <c r="F176" s="17" t="s">
        <v>434</v>
      </c>
      <c r="G176" s="17" t="s">
        <v>424</v>
      </c>
      <c r="H176" s="167">
        <v>170000000</v>
      </c>
      <c r="I176" s="167">
        <v>170000000</v>
      </c>
      <c r="J176" s="17" t="s">
        <v>61</v>
      </c>
      <c r="K176" s="17" t="s">
        <v>425</v>
      </c>
      <c r="L176" s="17" t="s">
        <v>426</v>
      </c>
      <c r="M176" s="17" t="s">
        <v>507</v>
      </c>
      <c r="N176" s="17" t="s">
        <v>432</v>
      </c>
      <c r="O176" s="11" t="s">
        <v>356</v>
      </c>
      <c r="P176" s="95"/>
      <c r="R176" s="141"/>
    </row>
    <row r="177" spans="2:18" s="13" customFormat="1" ht="24" x14ac:dyDescent="0.25">
      <c r="B177" s="191" t="s">
        <v>650</v>
      </c>
      <c r="C177" s="88" t="s">
        <v>439</v>
      </c>
      <c r="D177" s="113">
        <v>1</v>
      </c>
      <c r="E177" s="36" t="s">
        <v>205</v>
      </c>
      <c r="F177" s="17" t="s">
        <v>440</v>
      </c>
      <c r="G177" s="17" t="s">
        <v>424</v>
      </c>
      <c r="H177" s="192">
        <v>230000000</v>
      </c>
      <c r="I177" s="192">
        <f>H177</f>
        <v>230000000</v>
      </c>
      <c r="J177" s="17" t="s">
        <v>61</v>
      </c>
      <c r="K177" s="17" t="s">
        <v>425</v>
      </c>
      <c r="L177" s="17" t="s">
        <v>426</v>
      </c>
      <c r="M177" s="17" t="s">
        <v>508</v>
      </c>
      <c r="N177" s="17" t="s">
        <v>427</v>
      </c>
      <c r="O177" s="11" t="s">
        <v>428</v>
      </c>
      <c r="P177" s="95"/>
      <c r="R177" s="141"/>
    </row>
    <row r="178" spans="2:18" s="13" customFormat="1" ht="24" x14ac:dyDescent="0.25">
      <c r="B178" s="191" t="s">
        <v>650</v>
      </c>
      <c r="C178" s="88" t="s">
        <v>441</v>
      </c>
      <c r="D178" s="113">
        <v>1</v>
      </c>
      <c r="E178" s="36" t="s">
        <v>205</v>
      </c>
      <c r="F178" s="17" t="s">
        <v>440</v>
      </c>
      <c r="G178" s="17" t="s">
        <v>424</v>
      </c>
      <c r="H178" s="192">
        <v>170000000</v>
      </c>
      <c r="I178" s="192">
        <v>170000000</v>
      </c>
      <c r="J178" s="17" t="s">
        <v>61</v>
      </c>
      <c r="K178" s="17" t="s">
        <v>425</v>
      </c>
      <c r="L178" s="17" t="s">
        <v>426</v>
      </c>
      <c r="M178" s="17" t="s">
        <v>509</v>
      </c>
      <c r="N178" s="17" t="s">
        <v>427</v>
      </c>
      <c r="O178" s="11" t="s">
        <v>428</v>
      </c>
      <c r="P178" s="95"/>
      <c r="R178" s="141"/>
    </row>
    <row r="179" spans="2:18" s="13" customFormat="1" ht="52.5" customHeight="1" x14ac:dyDescent="0.25">
      <c r="B179" s="191" t="s">
        <v>649</v>
      </c>
      <c r="C179" s="88" t="s">
        <v>442</v>
      </c>
      <c r="D179" s="113">
        <v>2</v>
      </c>
      <c r="E179" s="36" t="s">
        <v>251</v>
      </c>
      <c r="F179" s="17" t="s">
        <v>434</v>
      </c>
      <c r="G179" s="17" t="s">
        <v>424</v>
      </c>
      <c r="H179" s="192">
        <v>640000000</v>
      </c>
      <c r="I179" s="192">
        <v>640000000</v>
      </c>
      <c r="J179" s="17" t="s">
        <v>61</v>
      </c>
      <c r="K179" s="17" t="s">
        <v>425</v>
      </c>
      <c r="L179" s="17" t="s">
        <v>426</v>
      </c>
      <c r="M179" s="17" t="s">
        <v>510</v>
      </c>
      <c r="N179" s="17" t="s">
        <v>427</v>
      </c>
      <c r="O179" s="11" t="s">
        <v>428</v>
      </c>
      <c r="P179" s="95"/>
      <c r="R179" s="141"/>
    </row>
    <row r="180" spans="2:18" s="13" customFormat="1" ht="45.75" customHeight="1" x14ac:dyDescent="0.25">
      <c r="B180" s="191" t="s">
        <v>649</v>
      </c>
      <c r="C180" s="88" t="s">
        <v>443</v>
      </c>
      <c r="D180" s="113">
        <v>2</v>
      </c>
      <c r="E180" s="36" t="s">
        <v>251</v>
      </c>
      <c r="F180" s="17" t="s">
        <v>434</v>
      </c>
      <c r="G180" s="17" t="s">
        <v>424</v>
      </c>
      <c r="H180" s="192">
        <v>350000000</v>
      </c>
      <c r="I180" s="192">
        <v>350000000</v>
      </c>
      <c r="J180" s="17" t="s">
        <v>61</v>
      </c>
      <c r="K180" s="17" t="s">
        <v>425</v>
      </c>
      <c r="L180" s="17" t="s">
        <v>426</v>
      </c>
      <c r="M180" s="17" t="s">
        <v>511</v>
      </c>
      <c r="N180" s="17" t="s">
        <v>427</v>
      </c>
      <c r="O180" s="11" t="s">
        <v>428</v>
      </c>
      <c r="P180" s="95"/>
      <c r="R180" s="141"/>
    </row>
    <row r="181" spans="2:18" s="13" customFormat="1" ht="45.75" customHeight="1" x14ac:dyDescent="0.25">
      <c r="B181" s="191" t="s">
        <v>648</v>
      </c>
      <c r="C181" s="88" t="s">
        <v>444</v>
      </c>
      <c r="D181" s="113">
        <v>2</v>
      </c>
      <c r="E181" s="36" t="s">
        <v>212</v>
      </c>
      <c r="F181" s="17" t="s">
        <v>423</v>
      </c>
      <c r="G181" s="17" t="s">
        <v>424</v>
      </c>
      <c r="H181" s="192">
        <v>1600000000</v>
      </c>
      <c r="I181" s="192">
        <v>1600000000</v>
      </c>
      <c r="J181" s="17" t="s">
        <v>61</v>
      </c>
      <c r="K181" s="17" t="s">
        <v>425</v>
      </c>
      <c r="L181" s="17" t="s">
        <v>426</v>
      </c>
      <c r="M181" s="17" t="s">
        <v>512</v>
      </c>
      <c r="N181" s="17" t="s">
        <v>427</v>
      </c>
      <c r="O181" s="11" t="s">
        <v>428</v>
      </c>
      <c r="P181" s="95"/>
      <c r="R181" s="141"/>
    </row>
    <row r="182" spans="2:18" s="13" customFormat="1" ht="45.75" customHeight="1" x14ac:dyDescent="0.25">
      <c r="B182" s="118" t="s">
        <v>648</v>
      </c>
      <c r="C182" s="13" t="s">
        <v>819</v>
      </c>
      <c r="D182" s="113">
        <v>2</v>
      </c>
      <c r="E182" s="36" t="s">
        <v>212</v>
      </c>
      <c r="F182" s="17" t="s">
        <v>434</v>
      </c>
      <c r="G182" s="17" t="s">
        <v>424</v>
      </c>
      <c r="H182" s="167">
        <v>950000000</v>
      </c>
      <c r="I182" s="167">
        <v>950000000</v>
      </c>
      <c r="J182" s="17" t="s">
        <v>61</v>
      </c>
      <c r="K182" s="17" t="s">
        <v>425</v>
      </c>
      <c r="L182" s="17" t="s">
        <v>426</v>
      </c>
      <c r="M182" s="17" t="s">
        <v>513</v>
      </c>
      <c r="N182" s="17" t="s">
        <v>427</v>
      </c>
      <c r="O182" s="11" t="s">
        <v>428</v>
      </c>
      <c r="P182" s="88"/>
      <c r="R182" s="141"/>
    </row>
    <row r="183" spans="2:18" s="13" customFormat="1" ht="45.75" customHeight="1" x14ac:dyDescent="0.25">
      <c r="B183" s="118" t="s">
        <v>648</v>
      </c>
      <c r="C183" s="88" t="s">
        <v>445</v>
      </c>
      <c r="D183" s="113">
        <v>1</v>
      </c>
      <c r="E183" s="36" t="s">
        <v>275</v>
      </c>
      <c r="F183" s="17" t="s">
        <v>434</v>
      </c>
      <c r="G183" s="17" t="s">
        <v>424</v>
      </c>
      <c r="H183" s="192">
        <v>450000000</v>
      </c>
      <c r="I183" s="192">
        <v>450000000</v>
      </c>
      <c r="J183" s="17" t="s">
        <v>61</v>
      </c>
      <c r="K183" s="17" t="s">
        <v>425</v>
      </c>
      <c r="L183" s="17" t="s">
        <v>426</v>
      </c>
      <c r="M183" s="17" t="s">
        <v>514</v>
      </c>
      <c r="N183" s="17" t="s">
        <v>427</v>
      </c>
      <c r="O183" s="11" t="s">
        <v>428</v>
      </c>
      <c r="P183" s="95"/>
      <c r="R183" s="141"/>
    </row>
    <row r="184" spans="2:18" s="13" customFormat="1" ht="45.75" customHeight="1" x14ac:dyDescent="0.25">
      <c r="B184" s="118" t="s">
        <v>648</v>
      </c>
      <c r="C184" s="88" t="s">
        <v>446</v>
      </c>
      <c r="D184" s="113">
        <v>1</v>
      </c>
      <c r="E184" s="36" t="s">
        <v>205</v>
      </c>
      <c r="F184" s="17" t="s">
        <v>434</v>
      </c>
      <c r="G184" s="17" t="s">
        <v>424</v>
      </c>
      <c r="H184" s="167">
        <v>1000000000</v>
      </c>
      <c r="I184" s="167">
        <v>1000000000</v>
      </c>
      <c r="J184" s="17" t="s">
        <v>61</v>
      </c>
      <c r="K184" s="17" t="s">
        <v>425</v>
      </c>
      <c r="L184" s="17" t="s">
        <v>426</v>
      </c>
      <c r="M184" s="17" t="s">
        <v>515</v>
      </c>
      <c r="N184" s="17" t="s">
        <v>427</v>
      </c>
      <c r="O184" s="11" t="s">
        <v>428</v>
      </c>
      <c r="P184" s="95"/>
      <c r="R184" s="141"/>
    </row>
    <row r="185" spans="2:18" s="13" customFormat="1" ht="45.75" customHeight="1" x14ac:dyDescent="0.25">
      <c r="B185" s="118" t="s">
        <v>648</v>
      </c>
      <c r="C185" s="88" t="s">
        <v>447</v>
      </c>
      <c r="D185" s="113">
        <v>1</v>
      </c>
      <c r="E185" s="36" t="s">
        <v>205</v>
      </c>
      <c r="F185" s="17" t="s">
        <v>434</v>
      </c>
      <c r="G185" s="17" t="s">
        <v>424</v>
      </c>
      <c r="H185" s="167">
        <v>231000000</v>
      </c>
      <c r="I185" s="167">
        <v>231000000</v>
      </c>
      <c r="J185" s="17" t="s">
        <v>61</v>
      </c>
      <c r="K185" s="17" t="s">
        <v>425</v>
      </c>
      <c r="L185" s="17" t="s">
        <v>426</v>
      </c>
      <c r="M185" s="17" t="s">
        <v>516</v>
      </c>
      <c r="N185" s="17" t="s">
        <v>427</v>
      </c>
      <c r="O185" s="11" t="s">
        <v>428</v>
      </c>
      <c r="P185" s="95"/>
      <c r="R185" s="141"/>
    </row>
    <row r="186" spans="2:18" s="13" customFormat="1" ht="45.75" customHeight="1" x14ac:dyDescent="0.25">
      <c r="B186" s="118" t="s">
        <v>648</v>
      </c>
      <c r="C186" s="88" t="s">
        <v>448</v>
      </c>
      <c r="D186" s="113">
        <v>1</v>
      </c>
      <c r="E186" s="36" t="s">
        <v>430</v>
      </c>
      <c r="F186" s="17" t="s">
        <v>434</v>
      </c>
      <c r="G186" s="17" t="s">
        <v>424</v>
      </c>
      <c r="H186" s="192">
        <v>144690000</v>
      </c>
      <c r="I186" s="192">
        <f>H186</f>
        <v>144690000</v>
      </c>
      <c r="J186" s="17" t="s">
        <v>61</v>
      </c>
      <c r="K186" s="17" t="s">
        <v>425</v>
      </c>
      <c r="L186" s="17" t="s">
        <v>426</v>
      </c>
      <c r="M186" s="17" t="s">
        <v>517</v>
      </c>
      <c r="N186" s="17" t="s">
        <v>427</v>
      </c>
      <c r="O186" s="11" t="s">
        <v>428</v>
      </c>
      <c r="P186" s="95"/>
      <c r="R186" s="141"/>
    </row>
    <row r="187" spans="2:18" s="13" customFormat="1" ht="24" x14ac:dyDescent="0.25">
      <c r="B187" s="200" t="s">
        <v>648</v>
      </c>
      <c r="C187" s="88" t="s">
        <v>449</v>
      </c>
      <c r="D187" s="113">
        <v>2</v>
      </c>
      <c r="E187" s="36" t="s">
        <v>275</v>
      </c>
      <c r="F187" s="17" t="s">
        <v>436</v>
      </c>
      <c r="G187" s="17" t="s">
        <v>424</v>
      </c>
      <c r="H187" s="192">
        <v>800000000</v>
      </c>
      <c r="I187" s="192">
        <v>800000000</v>
      </c>
      <c r="J187" s="17" t="s">
        <v>61</v>
      </c>
      <c r="K187" s="17" t="s">
        <v>425</v>
      </c>
      <c r="L187" s="17" t="s">
        <v>426</v>
      </c>
      <c r="M187" s="17" t="s">
        <v>518</v>
      </c>
      <c r="N187" s="17" t="s">
        <v>427</v>
      </c>
      <c r="O187" s="11" t="s">
        <v>428</v>
      </c>
      <c r="P187" s="95"/>
      <c r="R187" s="141"/>
    </row>
    <row r="188" spans="2:18" s="13" customFormat="1" ht="24" x14ac:dyDescent="0.25">
      <c r="B188" s="191" t="s">
        <v>648</v>
      </c>
      <c r="C188" s="13" t="s">
        <v>906</v>
      </c>
      <c r="D188" s="113" t="s">
        <v>887</v>
      </c>
      <c r="E188" s="36" t="s">
        <v>224</v>
      </c>
      <c r="F188" s="17" t="s">
        <v>436</v>
      </c>
      <c r="G188" s="17" t="s">
        <v>424</v>
      </c>
      <c r="H188" s="192">
        <v>230000000</v>
      </c>
      <c r="I188" s="192">
        <v>230000000</v>
      </c>
      <c r="J188" s="17" t="s">
        <v>36</v>
      </c>
      <c r="K188" s="17" t="s">
        <v>469</v>
      </c>
      <c r="L188" s="17" t="s">
        <v>426</v>
      </c>
      <c r="M188" s="17" t="s">
        <v>519</v>
      </c>
      <c r="N188" s="17" t="s">
        <v>450</v>
      </c>
      <c r="O188" s="11" t="s">
        <v>451</v>
      </c>
      <c r="P188" s="88"/>
      <c r="R188" s="141"/>
    </row>
    <row r="189" spans="2:18" s="13" customFormat="1" ht="24" x14ac:dyDescent="0.25">
      <c r="B189" s="118" t="s">
        <v>648</v>
      </c>
      <c r="C189" s="88" t="s">
        <v>899</v>
      </c>
      <c r="D189" s="113" t="s">
        <v>86</v>
      </c>
      <c r="E189" s="36" t="s">
        <v>215</v>
      </c>
      <c r="F189" s="17" t="s">
        <v>434</v>
      </c>
      <c r="G189" s="17" t="s">
        <v>424</v>
      </c>
      <c r="H189" s="192">
        <v>10000000</v>
      </c>
      <c r="I189" s="192">
        <v>10000000</v>
      </c>
      <c r="J189" s="17" t="s">
        <v>61</v>
      </c>
      <c r="K189" s="17" t="s">
        <v>425</v>
      </c>
      <c r="L189" s="17" t="s">
        <v>426</v>
      </c>
      <c r="M189" s="17" t="s">
        <v>520</v>
      </c>
      <c r="N189" s="17" t="s">
        <v>450</v>
      </c>
      <c r="O189" s="11" t="s">
        <v>451</v>
      </c>
      <c r="P189" s="88"/>
      <c r="R189" s="141"/>
    </row>
    <row r="190" spans="2:18" s="13" customFormat="1" ht="52.5" customHeight="1" x14ac:dyDescent="0.25">
      <c r="B190" s="118" t="s">
        <v>648</v>
      </c>
      <c r="C190" s="88" t="s">
        <v>452</v>
      </c>
      <c r="D190" s="113">
        <v>2</v>
      </c>
      <c r="E190" s="36" t="s">
        <v>430</v>
      </c>
      <c r="F190" s="17" t="s">
        <v>440</v>
      </c>
      <c r="G190" s="17" t="s">
        <v>424</v>
      </c>
      <c r="H190" s="167">
        <v>90000000</v>
      </c>
      <c r="I190" s="167">
        <v>90000000</v>
      </c>
      <c r="J190" s="17" t="s">
        <v>61</v>
      </c>
      <c r="K190" s="17" t="s">
        <v>425</v>
      </c>
      <c r="L190" s="17" t="s">
        <v>426</v>
      </c>
      <c r="M190" s="17" t="s">
        <v>521</v>
      </c>
      <c r="N190" s="17" t="s">
        <v>427</v>
      </c>
      <c r="O190" s="11" t="s">
        <v>428</v>
      </c>
      <c r="P190" s="95"/>
      <c r="R190" s="141"/>
    </row>
    <row r="191" spans="2:18" s="13" customFormat="1" ht="36" x14ac:dyDescent="0.25">
      <c r="B191" s="118" t="s">
        <v>650</v>
      </c>
      <c r="C191" s="88" t="s">
        <v>758</v>
      </c>
      <c r="D191" s="113">
        <v>2</v>
      </c>
      <c r="E191" s="36" t="s">
        <v>430</v>
      </c>
      <c r="F191" s="17" t="s">
        <v>434</v>
      </c>
      <c r="G191" s="17" t="s">
        <v>424</v>
      </c>
      <c r="H191" s="167">
        <v>700000000</v>
      </c>
      <c r="I191" s="167">
        <v>700000000</v>
      </c>
      <c r="J191" s="17" t="s">
        <v>61</v>
      </c>
      <c r="K191" s="17" t="s">
        <v>425</v>
      </c>
      <c r="L191" s="17" t="s">
        <v>426</v>
      </c>
      <c r="M191" s="17" t="s">
        <v>522</v>
      </c>
      <c r="N191" s="17" t="s">
        <v>404</v>
      </c>
      <c r="O191" s="11" t="s">
        <v>405</v>
      </c>
      <c r="P191" s="95"/>
      <c r="R191" s="141"/>
    </row>
    <row r="192" spans="2:18" s="13" customFormat="1" ht="24" x14ac:dyDescent="0.25">
      <c r="B192" s="118" t="s">
        <v>650</v>
      </c>
      <c r="C192" s="88" t="s">
        <v>453</v>
      </c>
      <c r="D192" s="113">
        <v>2</v>
      </c>
      <c r="E192" s="36" t="s">
        <v>153</v>
      </c>
      <c r="F192" s="17" t="s">
        <v>434</v>
      </c>
      <c r="G192" s="17" t="s">
        <v>424</v>
      </c>
      <c r="H192" s="167">
        <v>1240000000</v>
      </c>
      <c r="I192" s="167">
        <v>1240000000</v>
      </c>
      <c r="J192" s="17" t="s">
        <v>61</v>
      </c>
      <c r="K192" s="17" t="s">
        <v>425</v>
      </c>
      <c r="L192" s="17" t="s">
        <v>426</v>
      </c>
      <c r="M192" s="17" t="s">
        <v>523</v>
      </c>
      <c r="N192" s="17" t="s">
        <v>427</v>
      </c>
      <c r="O192" s="11" t="s">
        <v>428</v>
      </c>
      <c r="P192" s="95"/>
      <c r="R192" s="141"/>
    </row>
    <row r="193" spans="2:18" s="13" customFormat="1" ht="24" x14ac:dyDescent="0.25">
      <c r="B193" s="118" t="s">
        <v>651</v>
      </c>
      <c r="C193" s="88" t="s">
        <v>454</v>
      </c>
      <c r="D193" s="113">
        <v>1</v>
      </c>
      <c r="E193" s="36" t="s">
        <v>455</v>
      </c>
      <c r="F193" s="17" t="s">
        <v>436</v>
      </c>
      <c r="G193" s="17" t="s">
        <v>424</v>
      </c>
      <c r="H193" s="167">
        <v>200000000</v>
      </c>
      <c r="I193" s="167">
        <v>200000000</v>
      </c>
      <c r="J193" s="17" t="s">
        <v>61</v>
      </c>
      <c r="K193" s="17" t="s">
        <v>425</v>
      </c>
      <c r="L193" s="17" t="s">
        <v>426</v>
      </c>
      <c r="M193" s="17" t="s">
        <v>524</v>
      </c>
      <c r="N193" s="17" t="s">
        <v>427</v>
      </c>
      <c r="O193" s="11" t="s">
        <v>428</v>
      </c>
      <c r="P193" s="95"/>
      <c r="R193" s="141"/>
    </row>
    <row r="194" spans="2:18" s="13" customFormat="1" ht="39" customHeight="1" x14ac:dyDescent="0.25">
      <c r="B194" s="118" t="s">
        <v>650</v>
      </c>
      <c r="C194" s="88" t="s">
        <v>456</v>
      </c>
      <c r="D194" s="113">
        <v>2</v>
      </c>
      <c r="E194" s="36" t="s">
        <v>430</v>
      </c>
      <c r="F194" s="17" t="s">
        <v>436</v>
      </c>
      <c r="G194" s="17" t="s">
        <v>424</v>
      </c>
      <c r="H194" s="167">
        <v>400000000</v>
      </c>
      <c r="I194" s="167">
        <v>400000000</v>
      </c>
      <c r="J194" s="17" t="s">
        <v>61</v>
      </c>
      <c r="K194" s="17" t="s">
        <v>425</v>
      </c>
      <c r="L194" s="17" t="s">
        <v>426</v>
      </c>
      <c r="M194" s="17" t="s">
        <v>525</v>
      </c>
      <c r="N194" s="17" t="s">
        <v>427</v>
      </c>
      <c r="O194" s="11" t="s">
        <v>428</v>
      </c>
      <c r="P194" s="95"/>
      <c r="R194" s="141"/>
    </row>
    <row r="195" spans="2:18" s="13" customFormat="1" ht="30" customHeight="1" x14ac:dyDescent="0.25">
      <c r="B195" s="118" t="s">
        <v>651</v>
      </c>
      <c r="C195" s="88" t="s">
        <v>457</v>
      </c>
      <c r="D195" s="113">
        <v>2</v>
      </c>
      <c r="E195" s="36" t="s">
        <v>430</v>
      </c>
      <c r="F195" s="17" t="s">
        <v>434</v>
      </c>
      <c r="G195" s="17" t="s">
        <v>424</v>
      </c>
      <c r="H195" s="167">
        <v>300000000</v>
      </c>
      <c r="I195" s="167">
        <v>300000000</v>
      </c>
      <c r="J195" s="17" t="s">
        <v>61</v>
      </c>
      <c r="K195" s="17" t="s">
        <v>425</v>
      </c>
      <c r="L195" s="17" t="s">
        <v>426</v>
      </c>
      <c r="M195" s="17" t="s">
        <v>526</v>
      </c>
      <c r="N195" s="17" t="s">
        <v>427</v>
      </c>
      <c r="O195" s="11" t="s">
        <v>428</v>
      </c>
      <c r="P195" s="95"/>
      <c r="R195" s="141"/>
    </row>
    <row r="196" spans="2:18" s="13" customFormat="1" ht="42" customHeight="1" x14ac:dyDescent="0.25">
      <c r="B196" s="118" t="s">
        <v>651</v>
      </c>
      <c r="C196" s="88" t="s">
        <v>759</v>
      </c>
      <c r="D196" s="113">
        <v>1</v>
      </c>
      <c r="E196" s="36" t="s">
        <v>275</v>
      </c>
      <c r="F196" s="17" t="s">
        <v>436</v>
      </c>
      <c r="G196" s="17" t="s">
        <v>424</v>
      </c>
      <c r="H196" s="167">
        <v>700000000</v>
      </c>
      <c r="I196" s="167">
        <v>700000000</v>
      </c>
      <c r="J196" s="17" t="s">
        <v>61</v>
      </c>
      <c r="K196" s="17" t="s">
        <v>425</v>
      </c>
      <c r="L196" s="17" t="s">
        <v>426</v>
      </c>
      <c r="M196" s="17" t="s">
        <v>527</v>
      </c>
      <c r="N196" s="17" t="s">
        <v>427</v>
      </c>
      <c r="O196" s="11" t="s">
        <v>428</v>
      </c>
      <c r="R196" s="141"/>
    </row>
    <row r="197" spans="2:18" s="13" customFormat="1" ht="24" x14ac:dyDescent="0.25">
      <c r="B197" s="118" t="s">
        <v>651</v>
      </c>
      <c r="C197" s="88" t="s">
        <v>458</v>
      </c>
      <c r="D197" s="113">
        <v>1</v>
      </c>
      <c r="E197" s="36" t="s">
        <v>275</v>
      </c>
      <c r="F197" s="17" t="s">
        <v>434</v>
      </c>
      <c r="G197" s="17" t="s">
        <v>424</v>
      </c>
      <c r="H197" s="192">
        <v>2400000000</v>
      </c>
      <c r="I197" s="192">
        <v>2400000000</v>
      </c>
      <c r="J197" s="17" t="s">
        <v>61</v>
      </c>
      <c r="K197" s="17" t="s">
        <v>425</v>
      </c>
      <c r="L197" s="17" t="s">
        <v>426</v>
      </c>
      <c r="M197" s="17" t="s">
        <v>528</v>
      </c>
      <c r="N197" s="17" t="s">
        <v>432</v>
      </c>
      <c r="O197" s="11" t="s">
        <v>356</v>
      </c>
      <c r="P197" s="95"/>
      <c r="R197" s="141"/>
    </row>
    <row r="198" spans="2:18" s="13" customFormat="1" ht="24" x14ac:dyDescent="0.25">
      <c r="B198" s="118" t="s">
        <v>651</v>
      </c>
      <c r="C198" s="88" t="s">
        <v>459</v>
      </c>
      <c r="D198" s="113">
        <v>2</v>
      </c>
      <c r="E198" s="36" t="s">
        <v>275</v>
      </c>
      <c r="F198" s="17" t="s">
        <v>440</v>
      </c>
      <c r="G198" s="17" t="s">
        <v>424</v>
      </c>
      <c r="H198" s="192">
        <v>70000000</v>
      </c>
      <c r="I198" s="192">
        <v>70000000</v>
      </c>
      <c r="J198" s="17" t="s">
        <v>61</v>
      </c>
      <c r="K198" s="17" t="s">
        <v>425</v>
      </c>
      <c r="L198" s="17" t="s">
        <v>426</v>
      </c>
      <c r="M198" s="17" t="s">
        <v>529</v>
      </c>
      <c r="N198" s="17" t="s">
        <v>427</v>
      </c>
      <c r="O198" s="11" t="s">
        <v>428</v>
      </c>
      <c r="P198" s="95"/>
      <c r="R198" s="141"/>
    </row>
    <row r="199" spans="2:18" s="13" customFormat="1" ht="33" customHeight="1" x14ac:dyDescent="0.25">
      <c r="B199" s="118" t="s">
        <v>649</v>
      </c>
      <c r="C199" s="88" t="s">
        <v>460</v>
      </c>
      <c r="D199" s="113">
        <v>1</v>
      </c>
      <c r="E199" s="36" t="s">
        <v>455</v>
      </c>
      <c r="F199" s="17" t="s">
        <v>431</v>
      </c>
      <c r="G199" s="17" t="s">
        <v>424</v>
      </c>
      <c r="H199" s="167">
        <v>300000000</v>
      </c>
      <c r="I199" s="167">
        <v>300000000</v>
      </c>
      <c r="J199" s="17" t="s">
        <v>61</v>
      </c>
      <c r="K199" s="17" t="s">
        <v>425</v>
      </c>
      <c r="L199" s="17" t="s">
        <v>426</v>
      </c>
      <c r="M199" s="17" t="s">
        <v>530</v>
      </c>
      <c r="N199" s="17" t="s">
        <v>404</v>
      </c>
      <c r="O199" s="11" t="s">
        <v>405</v>
      </c>
      <c r="P199" s="95"/>
      <c r="R199" s="141"/>
    </row>
    <row r="200" spans="2:18" s="13" customFormat="1" ht="56.25" customHeight="1" x14ac:dyDescent="0.25">
      <c r="B200" s="118" t="s">
        <v>651</v>
      </c>
      <c r="C200" s="88" t="s">
        <v>461</v>
      </c>
      <c r="D200" s="113">
        <v>2</v>
      </c>
      <c r="E200" s="36" t="s">
        <v>275</v>
      </c>
      <c r="F200" s="17" t="s">
        <v>436</v>
      </c>
      <c r="G200" s="17" t="s">
        <v>424</v>
      </c>
      <c r="H200" s="167">
        <v>500000000</v>
      </c>
      <c r="I200" s="167">
        <v>500000000</v>
      </c>
      <c r="J200" s="17" t="s">
        <v>61</v>
      </c>
      <c r="K200" s="17" t="s">
        <v>425</v>
      </c>
      <c r="L200" s="17" t="s">
        <v>426</v>
      </c>
      <c r="M200" s="17" t="s">
        <v>531</v>
      </c>
      <c r="N200" s="17" t="s">
        <v>427</v>
      </c>
      <c r="O200" s="11" t="s">
        <v>428</v>
      </c>
      <c r="P200" s="95"/>
      <c r="R200" s="141"/>
    </row>
    <row r="201" spans="2:18" s="13" customFormat="1" ht="36" x14ac:dyDescent="0.25">
      <c r="B201" s="118" t="s">
        <v>648</v>
      </c>
      <c r="C201" s="88" t="s">
        <v>462</v>
      </c>
      <c r="D201" s="113">
        <v>2</v>
      </c>
      <c r="E201" s="36" t="s">
        <v>430</v>
      </c>
      <c r="F201" s="17" t="s">
        <v>436</v>
      </c>
      <c r="G201" s="17" t="s">
        <v>424</v>
      </c>
      <c r="H201" s="167">
        <v>450000000</v>
      </c>
      <c r="I201" s="167">
        <v>450000000</v>
      </c>
      <c r="J201" s="17" t="s">
        <v>61</v>
      </c>
      <c r="K201" s="17" t="s">
        <v>425</v>
      </c>
      <c r="L201" s="17" t="s">
        <v>426</v>
      </c>
      <c r="M201" s="17" t="s">
        <v>532</v>
      </c>
      <c r="N201" s="17" t="s">
        <v>404</v>
      </c>
      <c r="O201" s="11" t="s">
        <v>405</v>
      </c>
      <c r="P201" s="95"/>
      <c r="R201" s="141"/>
    </row>
    <row r="202" spans="2:18" s="13" customFormat="1" ht="36" x14ac:dyDescent="0.25">
      <c r="B202" s="118" t="s">
        <v>648</v>
      </c>
      <c r="C202" s="13" t="s">
        <v>818</v>
      </c>
      <c r="D202" s="113">
        <v>2</v>
      </c>
      <c r="E202" s="36" t="s">
        <v>275</v>
      </c>
      <c r="F202" s="17" t="s">
        <v>436</v>
      </c>
      <c r="G202" s="17" t="s">
        <v>424</v>
      </c>
      <c r="H202" s="167">
        <v>700000000</v>
      </c>
      <c r="I202" s="167">
        <v>700000000</v>
      </c>
      <c r="J202" s="17" t="s">
        <v>61</v>
      </c>
      <c r="K202" s="17" t="s">
        <v>425</v>
      </c>
      <c r="L202" s="17" t="s">
        <v>426</v>
      </c>
      <c r="M202" s="17" t="s">
        <v>533</v>
      </c>
      <c r="N202" s="17" t="s">
        <v>463</v>
      </c>
      <c r="O202" s="11" t="s">
        <v>464</v>
      </c>
      <c r="P202" s="88"/>
      <c r="R202" s="141"/>
    </row>
    <row r="203" spans="2:18" s="13" customFormat="1" ht="24" x14ac:dyDescent="0.25">
      <c r="B203" s="118" t="s">
        <v>650</v>
      </c>
      <c r="C203" s="88" t="s">
        <v>465</v>
      </c>
      <c r="D203" s="113">
        <v>1</v>
      </c>
      <c r="E203" s="36" t="s">
        <v>215</v>
      </c>
      <c r="F203" s="17" t="s">
        <v>434</v>
      </c>
      <c r="G203" s="17" t="s">
        <v>424</v>
      </c>
      <c r="H203" s="167">
        <v>60000000</v>
      </c>
      <c r="I203" s="167">
        <v>60000000</v>
      </c>
      <c r="J203" s="17" t="s">
        <v>61</v>
      </c>
      <c r="K203" s="17" t="s">
        <v>425</v>
      </c>
      <c r="L203" s="17" t="s">
        <v>426</v>
      </c>
      <c r="M203" s="17" t="s">
        <v>534</v>
      </c>
      <c r="N203" s="17" t="s">
        <v>427</v>
      </c>
      <c r="O203" s="11" t="s">
        <v>428</v>
      </c>
      <c r="P203" s="95"/>
      <c r="R203" s="141"/>
    </row>
    <row r="204" spans="2:18" s="13" customFormat="1" ht="24" x14ac:dyDescent="0.25">
      <c r="B204" s="118" t="s">
        <v>652</v>
      </c>
      <c r="C204" s="88" t="s">
        <v>466</v>
      </c>
      <c r="D204" s="113">
        <v>5</v>
      </c>
      <c r="E204" s="36" t="s">
        <v>82</v>
      </c>
      <c r="F204" s="17" t="s">
        <v>434</v>
      </c>
      <c r="G204" s="17" t="s">
        <v>424</v>
      </c>
      <c r="H204" s="167">
        <v>49976353</v>
      </c>
      <c r="I204" s="167">
        <v>49976353</v>
      </c>
      <c r="J204" s="17" t="s">
        <v>36</v>
      </c>
      <c r="K204" s="17" t="s">
        <v>425</v>
      </c>
      <c r="L204" s="17" t="s">
        <v>426</v>
      </c>
      <c r="M204" s="17" t="s">
        <v>535</v>
      </c>
      <c r="N204" s="17" t="s">
        <v>427</v>
      </c>
      <c r="O204" s="11" t="s">
        <v>428</v>
      </c>
      <c r="P204" s="95"/>
      <c r="R204" s="141"/>
    </row>
    <row r="205" spans="2:18" s="13" customFormat="1" ht="24" x14ac:dyDescent="0.25">
      <c r="B205" s="118" t="s">
        <v>648</v>
      </c>
      <c r="C205" s="88" t="s">
        <v>467</v>
      </c>
      <c r="D205" s="113">
        <v>1</v>
      </c>
      <c r="E205" s="36" t="s">
        <v>430</v>
      </c>
      <c r="F205" s="17" t="s">
        <v>436</v>
      </c>
      <c r="G205" s="17" t="s">
        <v>424</v>
      </c>
      <c r="H205" s="167">
        <v>300000000</v>
      </c>
      <c r="I205" s="167">
        <v>300000000</v>
      </c>
      <c r="J205" s="17" t="s">
        <v>61</v>
      </c>
      <c r="K205" s="17" t="s">
        <v>425</v>
      </c>
      <c r="L205" s="17" t="s">
        <v>426</v>
      </c>
      <c r="M205" s="17" t="s">
        <v>536</v>
      </c>
      <c r="N205" s="17" t="s">
        <v>427</v>
      </c>
      <c r="O205" s="11" t="s">
        <v>428</v>
      </c>
      <c r="P205" s="95"/>
      <c r="R205" s="141"/>
    </row>
    <row r="206" spans="2:18" s="13" customFormat="1" ht="24" x14ac:dyDescent="0.25">
      <c r="B206" s="118" t="s">
        <v>648</v>
      </c>
      <c r="C206" s="88" t="s">
        <v>468</v>
      </c>
      <c r="D206" s="113">
        <v>5</v>
      </c>
      <c r="E206" s="36" t="s">
        <v>82</v>
      </c>
      <c r="F206" s="17" t="s">
        <v>434</v>
      </c>
      <c r="G206" s="17" t="s">
        <v>424</v>
      </c>
      <c r="H206" s="167">
        <v>336000000</v>
      </c>
      <c r="I206" s="167">
        <v>224000000</v>
      </c>
      <c r="J206" s="17" t="s">
        <v>36</v>
      </c>
      <c r="K206" s="17" t="s">
        <v>469</v>
      </c>
      <c r="L206" s="17" t="s">
        <v>426</v>
      </c>
      <c r="M206" s="17" t="s">
        <v>537</v>
      </c>
      <c r="N206" s="17" t="s">
        <v>427</v>
      </c>
      <c r="O206" s="11" t="s">
        <v>428</v>
      </c>
      <c r="P206" s="95"/>
      <c r="R206" s="141"/>
    </row>
    <row r="207" spans="2:18" s="13" customFormat="1" ht="24" x14ac:dyDescent="0.25">
      <c r="B207" s="118" t="s">
        <v>648</v>
      </c>
      <c r="C207" s="88" t="s">
        <v>470</v>
      </c>
      <c r="D207" s="113">
        <v>1</v>
      </c>
      <c r="E207" s="36" t="s">
        <v>430</v>
      </c>
      <c r="F207" s="17" t="s">
        <v>434</v>
      </c>
      <c r="G207" s="17" t="s">
        <v>424</v>
      </c>
      <c r="H207" s="167">
        <v>80000000</v>
      </c>
      <c r="I207" s="167">
        <v>80000000</v>
      </c>
      <c r="J207" s="17" t="s">
        <v>61</v>
      </c>
      <c r="K207" s="17" t="s">
        <v>425</v>
      </c>
      <c r="L207" s="17" t="s">
        <v>426</v>
      </c>
      <c r="M207" s="17" t="s">
        <v>538</v>
      </c>
      <c r="N207" s="17" t="s">
        <v>427</v>
      </c>
      <c r="O207" s="11" t="s">
        <v>428</v>
      </c>
      <c r="P207" s="95"/>
      <c r="R207" s="141"/>
    </row>
    <row r="208" spans="2:18" s="13" customFormat="1" ht="24" x14ac:dyDescent="0.25">
      <c r="B208" s="118" t="s">
        <v>648</v>
      </c>
      <c r="C208" s="88" t="s">
        <v>471</v>
      </c>
      <c r="D208" s="113">
        <v>6</v>
      </c>
      <c r="E208" s="36" t="s">
        <v>82</v>
      </c>
      <c r="F208" s="17" t="s">
        <v>434</v>
      </c>
      <c r="G208" s="17" t="s">
        <v>424</v>
      </c>
      <c r="H208" s="167">
        <v>192000000</v>
      </c>
      <c r="I208" s="167">
        <f>H208</f>
        <v>192000000</v>
      </c>
      <c r="J208" s="17" t="s">
        <v>36</v>
      </c>
      <c r="K208" s="17" t="s">
        <v>469</v>
      </c>
      <c r="L208" s="17" t="s">
        <v>426</v>
      </c>
      <c r="M208" s="17" t="s">
        <v>539</v>
      </c>
      <c r="N208" s="17" t="s">
        <v>427</v>
      </c>
      <c r="O208" s="11" t="s">
        <v>428</v>
      </c>
      <c r="P208" s="95"/>
      <c r="R208" s="141"/>
    </row>
    <row r="209" spans="2:18" s="13" customFormat="1" ht="36" x14ac:dyDescent="0.25">
      <c r="B209" s="118" t="s">
        <v>648</v>
      </c>
      <c r="C209" s="13" t="s">
        <v>871</v>
      </c>
      <c r="D209" s="113">
        <v>6</v>
      </c>
      <c r="E209" s="36" t="s">
        <v>82</v>
      </c>
      <c r="F209" s="17" t="s">
        <v>434</v>
      </c>
      <c r="G209" s="17" t="s">
        <v>424</v>
      </c>
      <c r="H209" s="167">
        <v>192000000</v>
      </c>
      <c r="I209" s="167">
        <f>H209</f>
        <v>192000000</v>
      </c>
      <c r="J209" s="17" t="s">
        <v>36</v>
      </c>
      <c r="K209" s="17" t="s">
        <v>469</v>
      </c>
      <c r="L209" s="17" t="s">
        <v>426</v>
      </c>
      <c r="M209" s="17" t="s">
        <v>540</v>
      </c>
      <c r="N209" s="17" t="s">
        <v>427</v>
      </c>
      <c r="O209" s="11" t="s">
        <v>428</v>
      </c>
      <c r="P209" s="88"/>
      <c r="R209" s="141"/>
    </row>
    <row r="210" spans="2:18" s="13" customFormat="1" ht="36" x14ac:dyDescent="0.25">
      <c r="B210" s="118" t="s">
        <v>648</v>
      </c>
      <c r="C210" s="88" t="s">
        <v>472</v>
      </c>
      <c r="D210" s="113">
        <v>8</v>
      </c>
      <c r="E210" s="36" t="s">
        <v>212</v>
      </c>
      <c r="F210" s="17" t="s">
        <v>434</v>
      </c>
      <c r="G210" s="17" t="s">
        <v>424</v>
      </c>
      <c r="H210" s="167">
        <v>160000000</v>
      </c>
      <c r="I210" s="167">
        <v>64000000</v>
      </c>
      <c r="J210" s="17" t="s">
        <v>36</v>
      </c>
      <c r="K210" s="17" t="s">
        <v>469</v>
      </c>
      <c r="L210" s="17" t="s">
        <v>426</v>
      </c>
      <c r="M210" s="17" t="s">
        <v>541</v>
      </c>
      <c r="N210" s="17" t="s">
        <v>427</v>
      </c>
      <c r="O210" s="11" t="s">
        <v>428</v>
      </c>
      <c r="P210" s="95"/>
      <c r="R210" s="141"/>
    </row>
    <row r="211" spans="2:18" s="13" customFormat="1" ht="102" customHeight="1" x14ac:dyDescent="0.25">
      <c r="B211" s="118" t="s">
        <v>653</v>
      </c>
      <c r="C211" s="83" t="s">
        <v>473</v>
      </c>
      <c r="D211" s="113">
        <v>1</v>
      </c>
      <c r="E211" s="36" t="s">
        <v>205</v>
      </c>
      <c r="F211" s="17" t="s">
        <v>474</v>
      </c>
      <c r="G211" s="17" t="s">
        <v>475</v>
      </c>
      <c r="H211" s="134">
        <f>7000000*11</f>
        <v>77000000</v>
      </c>
      <c r="I211" s="134">
        <f>+H211</f>
        <v>77000000</v>
      </c>
      <c r="J211" s="17" t="s">
        <v>34</v>
      </c>
      <c r="K211" s="17" t="s">
        <v>34</v>
      </c>
      <c r="L211" s="17" t="s">
        <v>476</v>
      </c>
      <c r="M211" s="17" t="s">
        <v>542</v>
      </c>
      <c r="N211" s="17" t="s">
        <v>185</v>
      </c>
      <c r="O211" s="17" t="s">
        <v>414</v>
      </c>
      <c r="P211" s="95"/>
      <c r="R211" s="141"/>
    </row>
    <row r="212" spans="2:18" s="13" customFormat="1" ht="102" customHeight="1" x14ac:dyDescent="0.25">
      <c r="B212" s="118" t="s">
        <v>653</v>
      </c>
      <c r="C212" s="83" t="s">
        <v>477</v>
      </c>
      <c r="D212" s="113">
        <v>1</v>
      </c>
      <c r="E212" s="36" t="s">
        <v>82</v>
      </c>
      <c r="F212" s="17" t="s">
        <v>474</v>
      </c>
      <c r="G212" s="17" t="s">
        <v>475</v>
      </c>
      <c r="H212" s="134">
        <f>88000000</f>
        <v>88000000</v>
      </c>
      <c r="I212" s="134">
        <f>+H212</f>
        <v>88000000</v>
      </c>
      <c r="J212" s="17" t="s">
        <v>34</v>
      </c>
      <c r="K212" s="17" t="s">
        <v>34</v>
      </c>
      <c r="L212" s="17" t="s">
        <v>476</v>
      </c>
      <c r="M212" s="17" t="s">
        <v>543</v>
      </c>
      <c r="N212" s="17" t="s">
        <v>185</v>
      </c>
      <c r="O212" s="17" t="s">
        <v>414</v>
      </c>
      <c r="P212" s="95"/>
      <c r="R212" s="141"/>
    </row>
    <row r="213" spans="2:18" s="13" customFormat="1" ht="104.25" customHeight="1" x14ac:dyDescent="0.25">
      <c r="B213" s="118" t="s">
        <v>653</v>
      </c>
      <c r="C213" s="83" t="s">
        <v>478</v>
      </c>
      <c r="D213" s="113">
        <v>1</v>
      </c>
      <c r="E213" s="36" t="s">
        <v>205</v>
      </c>
      <c r="F213" s="17" t="s">
        <v>474</v>
      </c>
      <c r="G213" s="17" t="s">
        <v>475</v>
      </c>
      <c r="H213" s="134">
        <f>11*9000000</f>
        <v>99000000</v>
      </c>
      <c r="I213" s="134">
        <f>+H213</f>
        <v>99000000</v>
      </c>
      <c r="J213" s="17" t="s">
        <v>34</v>
      </c>
      <c r="K213" s="17" t="s">
        <v>34</v>
      </c>
      <c r="L213" s="17" t="s">
        <v>476</v>
      </c>
      <c r="M213" s="17" t="s">
        <v>544</v>
      </c>
      <c r="N213" s="17" t="s">
        <v>185</v>
      </c>
      <c r="O213" s="17" t="s">
        <v>414</v>
      </c>
      <c r="P213" s="95"/>
      <c r="R213" s="141"/>
    </row>
    <row r="214" spans="2:18" s="13" customFormat="1" ht="84" x14ac:dyDescent="0.25">
      <c r="B214" s="118" t="s">
        <v>653</v>
      </c>
      <c r="C214" s="83" t="s">
        <v>479</v>
      </c>
      <c r="D214" s="113">
        <v>1</v>
      </c>
      <c r="E214" s="36" t="s">
        <v>205</v>
      </c>
      <c r="F214" s="17" t="s">
        <v>474</v>
      </c>
      <c r="G214" s="17" t="s">
        <v>475</v>
      </c>
      <c r="H214" s="134">
        <f>11*10000000</f>
        <v>110000000</v>
      </c>
      <c r="I214" s="134">
        <v>110000000</v>
      </c>
      <c r="J214" s="17" t="s">
        <v>34</v>
      </c>
      <c r="K214" s="17" t="s">
        <v>34</v>
      </c>
      <c r="L214" s="17" t="s">
        <v>476</v>
      </c>
      <c r="M214" s="17" t="s">
        <v>545</v>
      </c>
      <c r="N214" s="17" t="s">
        <v>185</v>
      </c>
      <c r="O214" s="17" t="s">
        <v>414</v>
      </c>
      <c r="P214" s="95"/>
      <c r="R214" s="141"/>
    </row>
    <row r="215" spans="2:18" s="13" customFormat="1" ht="62.25" customHeight="1" x14ac:dyDescent="0.25">
      <c r="B215" s="118" t="s">
        <v>653</v>
      </c>
      <c r="C215" s="83" t="s">
        <v>480</v>
      </c>
      <c r="D215" s="113">
        <v>1</v>
      </c>
      <c r="E215" s="36" t="s">
        <v>205</v>
      </c>
      <c r="F215" s="17" t="s">
        <v>474</v>
      </c>
      <c r="G215" s="17" t="s">
        <v>475</v>
      </c>
      <c r="H215" s="134">
        <f>11*6000000</f>
        <v>66000000</v>
      </c>
      <c r="I215" s="134">
        <v>66000000</v>
      </c>
      <c r="J215" s="17" t="s">
        <v>34</v>
      </c>
      <c r="K215" s="17" t="s">
        <v>34</v>
      </c>
      <c r="L215" s="17" t="s">
        <v>476</v>
      </c>
      <c r="M215" s="17" t="s">
        <v>546</v>
      </c>
      <c r="N215" s="17" t="s">
        <v>185</v>
      </c>
      <c r="O215" s="17" t="s">
        <v>414</v>
      </c>
      <c r="P215" s="95"/>
      <c r="R215" s="141"/>
    </row>
    <row r="216" spans="2:18" s="13" customFormat="1" ht="72" x14ac:dyDescent="0.25">
      <c r="B216" s="118" t="s">
        <v>653</v>
      </c>
      <c r="C216" s="83" t="s">
        <v>481</v>
      </c>
      <c r="D216" s="113">
        <v>1</v>
      </c>
      <c r="E216" s="36" t="s">
        <v>205</v>
      </c>
      <c r="F216" s="17" t="s">
        <v>474</v>
      </c>
      <c r="G216" s="17" t="s">
        <v>475</v>
      </c>
      <c r="H216" s="134">
        <f>11*6000000</f>
        <v>66000000</v>
      </c>
      <c r="I216" s="134">
        <v>66000000</v>
      </c>
      <c r="J216" s="17" t="s">
        <v>34</v>
      </c>
      <c r="K216" s="17" t="s">
        <v>34</v>
      </c>
      <c r="L216" s="17" t="s">
        <v>476</v>
      </c>
      <c r="M216" s="17" t="s">
        <v>547</v>
      </c>
      <c r="N216" s="17" t="s">
        <v>185</v>
      </c>
      <c r="O216" s="17" t="s">
        <v>414</v>
      </c>
      <c r="P216" s="95"/>
      <c r="R216" s="141"/>
    </row>
    <row r="217" spans="2:18" s="13" customFormat="1" ht="84" x14ac:dyDescent="0.25">
      <c r="B217" s="118" t="s">
        <v>653</v>
      </c>
      <c r="C217" s="83" t="s">
        <v>482</v>
      </c>
      <c r="D217" s="113">
        <v>2</v>
      </c>
      <c r="E217" s="36" t="s">
        <v>205</v>
      </c>
      <c r="F217" s="17" t="s">
        <v>474</v>
      </c>
      <c r="G217" s="17" t="s">
        <v>475</v>
      </c>
      <c r="H217" s="134">
        <f>11*8000000</f>
        <v>88000000</v>
      </c>
      <c r="I217" s="134">
        <f>+H217</f>
        <v>88000000</v>
      </c>
      <c r="J217" s="17" t="s">
        <v>34</v>
      </c>
      <c r="K217" s="17" t="s">
        <v>34</v>
      </c>
      <c r="L217" s="17" t="s">
        <v>476</v>
      </c>
      <c r="M217" s="17" t="s">
        <v>548</v>
      </c>
      <c r="N217" s="17" t="s">
        <v>185</v>
      </c>
      <c r="O217" s="17" t="s">
        <v>414</v>
      </c>
      <c r="P217" s="95"/>
      <c r="R217" s="141"/>
    </row>
    <row r="218" spans="2:18" s="13" customFormat="1" ht="36" x14ac:dyDescent="0.25">
      <c r="B218" s="118" t="s">
        <v>941</v>
      </c>
      <c r="C218" s="83" t="s">
        <v>942</v>
      </c>
      <c r="D218" s="113">
        <v>7</v>
      </c>
      <c r="E218" s="36" t="s">
        <v>455</v>
      </c>
      <c r="F218" s="17" t="s">
        <v>943</v>
      </c>
      <c r="G218" s="17" t="s">
        <v>475</v>
      </c>
      <c r="H218" s="134">
        <v>236000000</v>
      </c>
      <c r="I218" s="134">
        <f>H218</f>
        <v>236000000</v>
      </c>
      <c r="J218" s="17" t="s">
        <v>34</v>
      </c>
      <c r="K218" s="17" t="s">
        <v>34</v>
      </c>
      <c r="L218" s="17" t="s">
        <v>476</v>
      </c>
      <c r="M218" s="17" t="s">
        <v>549</v>
      </c>
      <c r="N218" s="17"/>
      <c r="O218" s="11"/>
      <c r="P218" s="83"/>
      <c r="R218" s="141"/>
    </row>
    <row r="219" spans="2:18" s="13" customFormat="1" ht="38.25" customHeight="1" x14ac:dyDescent="0.25">
      <c r="B219" s="118" t="s">
        <v>653</v>
      </c>
      <c r="C219" s="83" t="s">
        <v>484</v>
      </c>
      <c r="D219" s="113">
        <v>1</v>
      </c>
      <c r="E219" s="36" t="s">
        <v>212</v>
      </c>
      <c r="F219" s="17" t="s">
        <v>76</v>
      </c>
      <c r="G219" s="17" t="s">
        <v>475</v>
      </c>
      <c r="H219" s="134">
        <f>10*7000000</f>
        <v>70000000</v>
      </c>
      <c r="I219" s="134">
        <f t="shared" ref="I219:I225" si="22">+H219</f>
        <v>70000000</v>
      </c>
      <c r="J219" s="17" t="s">
        <v>34</v>
      </c>
      <c r="K219" s="17" t="s">
        <v>34</v>
      </c>
      <c r="L219" s="17" t="s">
        <v>485</v>
      </c>
      <c r="M219" s="17" t="s">
        <v>550</v>
      </c>
      <c r="N219" s="17" t="s">
        <v>185</v>
      </c>
      <c r="O219" s="17" t="s">
        <v>414</v>
      </c>
      <c r="P219" s="95"/>
      <c r="R219" s="141"/>
    </row>
    <row r="220" spans="2:18" s="13" customFormat="1" ht="60" x14ac:dyDescent="0.25">
      <c r="B220" s="118" t="s">
        <v>653</v>
      </c>
      <c r="C220" s="83" t="s">
        <v>486</v>
      </c>
      <c r="D220" s="113">
        <v>1</v>
      </c>
      <c r="E220" s="36" t="s">
        <v>212</v>
      </c>
      <c r="F220" s="17" t="s">
        <v>76</v>
      </c>
      <c r="G220" s="17" t="s">
        <v>475</v>
      </c>
      <c r="H220" s="134">
        <f>10*9000000</f>
        <v>90000000</v>
      </c>
      <c r="I220" s="134">
        <f t="shared" si="22"/>
        <v>90000000</v>
      </c>
      <c r="J220" s="17" t="s">
        <v>34</v>
      </c>
      <c r="K220" s="17" t="s">
        <v>34</v>
      </c>
      <c r="L220" s="17" t="s">
        <v>485</v>
      </c>
      <c r="M220" s="17" t="s">
        <v>551</v>
      </c>
      <c r="N220" s="17" t="s">
        <v>185</v>
      </c>
      <c r="O220" s="17" t="s">
        <v>414</v>
      </c>
      <c r="P220" s="95"/>
      <c r="R220" s="141"/>
    </row>
    <row r="221" spans="2:18" s="13" customFormat="1" ht="65.25" customHeight="1" x14ac:dyDescent="0.25">
      <c r="B221" s="118" t="s">
        <v>654</v>
      </c>
      <c r="C221" s="83" t="s">
        <v>486</v>
      </c>
      <c r="D221" s="113">
        <v>1</v>
      </c>
      <c r="E221" s="36" t="s">
        <v>212</v>
      </c>
      <c r="F221" s="17" t="s">
        <v>76</v>
      </c>
      <c r="G221" s="17" t="s">
        <v>475</v>
      </c>
      <c r="H221" s="134">
        <f>10*9000000</f>
        <v>90000000</v>
      </c>
      <c r="I221" s="134">
        <f t="shared" si="22"/>
        <v>90000000</v>
      </c>
      <c r="J221" s="17" t="s">
        <v>34</v>
      </c>
      <c r="K221" s="17" t="s">
        <v>34</v>
      </c>
      <c r="L221" s="17" t="s">
        <v>485</v>
      </c>
      <c r="M221" s="17" t="s">
        <v>552</v>
      </c>
      <c r="N221" s="17" t="s">
        <v>185</v>
      </c>
      <c r="O221" s="17" t="s">
        <v>414</v>
      </c>
      <c r="P221" s="95"/>
      <c r="R221" s="141"/>
    </row>
    <row r="222" spans="2:18" s="13" customFormat="1" ht="61.5" customHeight="1" x14ac:dyDescent="0.25">
      <c r="B222" s="118" t="s">
        <v>654</v>
      </c>
      <c r="C222" s="83" t="s">
        <v>486</v>
      </c>
      <c r="D222" s="113">
        <v>1</v>
      </c>
      <c r="E222" s="36" t="s">
        <v>212</v>
      </c>
      <c r="F222" s="17" t="s">
        <v>76</v>
      </c>
      <c r="G222" s="17" t="s">
        <v>475</v>
      </c>
      <c r="H222" s="134">
        <f>10*7000000</f>
        <v>70000000</v>
      </c>
      <c r="I222" s="134">
        <f t="shared" si="22"/>
        <v>70000000</v>
      </c>
      <c r="J222" s="17" t="s">
        <v>34</v>
      </c>
      <c r="K222" s="17" t="s">
        <v>34</v>
      </c>
      <c r="L222" s="17" t="s">
        <v>485</v>
      </c>
      <c r="M222" s="17" t="s">
        <v>553</v>
      </c>
      <c r="N222" s="17" t="s">
        <v>185</v>
      </c>
      <c r="O222" s="17" t="s">
        <v>414</v>
      </c>
      <c r="P222" s="95"/>
      <c r="R222" s="141"/>
    </row>
    <row r="223" spans="2:18" s="13" customFormat="1" ht="60" x14ac:dyDescent="0.25">
      <c r="B223" s="118" t="s">
        <v>654</v>
      </c>
      <c r="C223" s="83" t="s">
        <v>486</v>
      </c>
      <c r="D223" s="113">
        <v>1</v>
      </c>
      <c r="E223" s="36" t="s">
        <v>212</v>
      </c>
      <c r="F223" s="17" t="s">
        <v>76</v>
      </c>
      <c r="G223" s="17" t="s">
        <v>475</v>
      </c>
      <c r="H223" s="134">
        <f>10*9000000</f>
        <v>90000000</v>
      </c>
      <c r="I223" s="134">
        <f t="shared" si="22"/>
        <v>90000000</v>
      </c>
      <c r="J223" s="17" t="s">
        <v>34</v>
      </c>
      <c r="K223" s="17" t="s">
        <v>34</v>
      </c>
      <c r="L223" s="17" t="s">
        <v>485</v>
      </c>
      <c r="M223" s="17" t="s">
        <v>554</v>
      </c>
      <c r="N223" s="17" t="s">
        <v>185</v>
      </c>
      <c r="O223" s="17" t="s">
        <v>414</v>
      </c>
      <c r="P223" s="95"/>
      <c r="R223" s="141"/>
    </row>
    <row r="224" spans="2:18" s="13" customFormat="1" ht="92.25" customHeight="1" x14ac:dyDescent="0.25">
      <c r="B224" s="118" t="s">
        <v>654</v>
      </c>
      <c r="C224" s="83" t="s">
        <v>487</v>
      </c>
      <c r="D224" s="113">
        <v>1</v>
      </c>
      <c r="E224" s="36" t="s">
        <v>205</v>
      </c>
      <c r="F224" s="17" t="s">
        <v>76</v>
      </c>
      <c r="G224" s="17" t="s">
        <v>475</v>
      </c>
      <c r="H224" s="134">
        <f>8000000*11</f>
        <v>88000000</v>
      </c>
      <c r="I224" s="134">
        <f t="shared" si="22"/>
        <v>88000000</v>
      </c>
      <c r="J224" s="17" t="s">
        <v>34</v>
      </c>
      <c r="K224" s="17" t="s">
        <v>34</v>
      </c>
      <c r="L224" s="17" t="s">
        <v>488</v>
      </c>
      <c r="M224" s="17" t="s">
        <v>555</v>
      </c>
      <c r="N224" s="17" t="s">
        <v>185</v>
      </c>
      <c r="O224" s="17" t="s">
        <v>414</v>
      </c>
      <c r="P224" s="95"/>
      <c r="R224" s="141"/>
    </row>
    <row r="225" spans="2:18" s="13" customFormat="1" ht="82.5" customHeight="1" x14ac:dyDescent="0.25">
      <c r="B225" s="191" t="s">
        <v>653</v>
      </c>
      <c r="C225" s="83" t="s">
        <v>771</v>
      </c>
      <c r="D225" s="113">
        <v>1</v>
      </c>
      <c r="E225" s="36" t="s">
        <v>205</v>
      </c>
      <c r="F225" s="17" t="s">
        <v>76</v>
      </c>
      <c r="G225" s="17" t="s">
        <v>475</v>
      </c>
      <c r="H225" s="134">
        <v>160000000</v>
      </c>
      <c r="I225" s="134">
        <f t="shared" si="22"/>
        <v>160000000</v>
      </c>
      <c r="J225" s="17" t="s">
        <v>34</v>
      </c>
      <c r="K225" s="17" t="s">
        <v>34</v>
      </c>
      <c r="L225" s="17" t="s">
        <v>488</v>
      </c>
      <c r="M225" s="17" t="s">
        <v>556</v>
      </c>
      <c r="N225" s="17" t="s">
        <v>185</v>
      </c>
      <c r="O225" s="17" t="s">
        <v>414</v>
      </c>
      <c r="P225" s="95"/>
      <c r="R225" s="141"/>
    </row>
    <row r="226" spans="2:18" s="13" customFormat="1" ht="36" x14ac:dyDescent="0.25">
      <c r="B226" s="191" t="s">
        <v>941</v>
      </c>
      <c r="C226" s="83" t="s">
        <v>489</v>
      </c>
      <c r="D226" s="113">
        <v>6</v>
      </c>
      <c r="E226" s="17" t="s">
        <v>153</v>
      </c>
      <c r="F226" s="17" t="s">
        <v>781</v>
      </c>
      <c r="G226" s="17" t="s">
        <v>475</v>
      </c>
      <c r="H226" s="134">
        <v>1200000000</v>
      </c>
      <c r="I226" s="134">
        <f>H226</f>
        <v>1200000000</v>
      </c>
      <c r="J226" s="17" t="s">
        <v>34</v>
      </c>
      <c r="K226" s="17" t="s">
        <v>34</v>
      </c>
      <c r="L226" s="17" t="s">
        <v>490</v>
      </c>
      <c r="M226" s="17" t="s">
        <v>557</v>
      </c>
      <c r="N226" s="17" t="s">
        <v>185</v>
      </c>
      <c r="O226" s="17" t="s">
        <v>414</v>
      </c>
      <c r="P226" s="83"/>
      <c r="R226" s="141"/>
    </row>
    <row r="227" spans="2:18" s="13" customFormat="1" ht="84" x14ac:dyDescent="0.25">
      <c r="B227" s="118" t="s">
        <v>653</v>
      </c>
      <c r="C227" s="83" t="s">
        <v>747</v>
      </c>
      <c r="D227" s="113">
        <v>6</v>
      </c>
      <c r="E227" s="17" t="s">
        <v>212</v>
      </c>
      <c r="F227" s="17" t="s">
        <v>76</v>
      </c>
      <c r="G227" s="17" t="s">
        <v>475</v>
      </c>
      <c r="H227" s="134">
        <v>45000000</v>
      </c>
      <c r="I227" s="134">
        <f>+H227*10</f>
        <v>450000000</v>
      </c>
      <c r="J227" s="17" t="s">
        <v>34</v>
      </c>
      <c r="K227" s="17" t="s">
        <v>34</v>
      </c>
      <c r="L227" s="17" t="s">
        <v>748</v>
      </c>
      <c r="M227" s="17" t="s">
        <v>558</v>
      </c>
      <c r="N227" s="17" t="s">
        <v>185</v>
      </c>
      <c r="O227" s="17" t="s">
        <v>414</v>
      </c>
      <c r="P227" s="95"/>
      <c r="R227" s="141"/>
    </row>
    <row r="228" spans="2:18" s="13" customFormat="1" ht="84" x14ac:dyDescent="0.25">
      <c r="B228" s="118" t="s">
        <v>653</v>
      </c>
      <c r="C228" s="39" t="s">
        <v>747</v>
      </c>
      <c r="D228" s="113">
        <v>6</v>
      </c>
      <c r="E228" s="17" t="s">
        <v>212</v>
      </c>
      <c r="F228" s="17" t="s">
        <v>76</v>
      </c>
      <c r="G228" s="17" t="s">
        <v>475</v>
      </c>
      <c r="H228" s="134">
        <v>45000000</v>
      </c>
      <c r="I228" s="134">
        <f t="shared" ref="I228:I234" si="23">+H228*10</f>
        <v>450000000</v>
      </c>
      <c r="J228" s="17" t="s">
        <v>34</v>
      </c>
      <c r="K228" s="17" t="s">
        <v>34</v>
      </c>
      <c r="L228" s="17" t="s">
        <v>748</v>
      </c>
      <c r="M228" s="17" t="s">
        <v>559</v>
      </c>
      <c r="N228" s="17" t="s">
        <v>185</v>
      </c>
      <c r="O228" s="17" t="s">
        <v>414</v>
      </c>
      <c r="P228" s="95"/>
      <c r="R228" s="141"/>
    </row>
    <row r="229" spans="2:18" s="13" customFormat="1" ht="84" x14ac:dyDescent="0.25">
      <c r="B229" s="118" t="s">
        <v>653</v>
      </c>
      <c r="C229" s="39" t="s">
        <v>747</v>
      </c>
      <c r="D229" s="113">
        <v>6</v>
      </c>
      <c r="E229" s="17" t="s">
        <v>212</v>
      </c>
      <c r="F229" s="17" t="s">
        <v>76</v>
      </c>
      <c r="G229" s="17" t="s">
        <v>475</v>
      </c>
      <c r="H229" s="134">
        <v>45000000</v>
      </c>
      <c r="I229" s="134">
        <f t="shared" si="23"/>
        <v>450000000</v>
      </c>
      <c r="J229" s="17" t="s">
        <v>34</v>
      </c>
      <c r="K229" s="17" t="s">
        <v>34</v>
      </c>
      <c r="L229" s="17" t="s">
        <v>748</v>
      </c>
      <c r="M229" s="17" t="s">
        <v>560</v>
      </c>
      <c r="N229" s="17" t="s">
        <v>185</v>
      </c>
      <c r="O229" s="17" t="s">
        <v>414</v>
      </c>
      <c r="P229" s="95"/>
      <c r="R229" s="141"/>
    </row>
    <row r="230" spans="2:18" s="13" customFormat="1" ht="84" x14ac:dyDescent="0.25">
      <c r="B230" s="118" t="s">
        <v>653</v>
      </c>
      <c r="C230" s="39" t="s">
        <v>747</v>
      </c>
      <c r="D230" s="113">
        <v>6</v>
      </c>
      <c r="E230" s="17" t="s">
        <v>212</v>
      </c>
      <c r="F230" s="17" t="s">
        <v>76</v>
      </c>
      <c r="G230" s="17" t="s">
        <v>475</v>
      </c>
      <c r="H230" s="134">
        <v>45000000</v>
      </c>
      <c r="I230" s="134">
        <f t="shared" si="23"/>
        <v>450000000</v>
      </c>
      <c r="J230" s="17" t="s">
        <v>34</v>
      </c>
      <c r="K230" s="17" t="s">
        <v>34</v>
      </c>
      <c r="L230" s="17" t="s">
        <v>748</v>
      </c>
      <c r="M230" s="17" t="s">
        <v>561</v>
      </c>
      <c r="N230" s="17" t="s">
        <v>185</v>
      </c>
      <c r="O230" s="17" t="s">
        <v>414</v>
      </c>
      <c r="P230" s="95"/>
      <c r="R230" s="141"/>
    </row>
    <row r="231" spans="2:18" s="13" customFormat="1" ht="84" x14ac:dyDescent="0.25">
      <c r="B231" s="118" t="s">
        <v>653</v>
      </c>
      <c r="C231" s="39" t="s">
        <v>747</v>
      </c>
      <c r="D231" s="113">
        <v>6</v>
      </c>
      <c r="E231" s="17" t="s">
        <v>212</v>
      </c>
      <c r="F231" s="17" t="s">
        <v>76</v>
      </c>
      <c r="G231" s="17" t="s">
        <v>475</v>
      </c>
      <c r="H231" s="134">
        <v>45000000</v>
      </c>
      <c r="I231" s="134">
        <f t="shared" si="23"/>
        <v>450000000</v>
      </c>
      <c r="J231" s="17" t="s">
        <v>34</v>
      </c>
      <c r="K231" s="17" t="s">
        <v>34</v>
      </c>
      <c r="L231" s="17" t="s">
        <v>748</v>
      </c>
      <c r="M231" s="17" t="s">
        <v>562</v>
      </c>
      <c r="N231" s="17" t="s">
        <v>185</v>
      </c>
      <c r="O231" s="17" t="s">
        <v>414</v>
      </c>
      <c r="P231" s="95"/>
      <c r="R231" s="141"/>
    </row>
    <row r="232" spans="2:18" s="13" customFormat="1" ht="84" x14ac:dyDescent="0.25">
      <c r="B232" s="118" t="s">
        <v>653</v>
      </c>
      <c r="C232" s="40" t="s">
        <v>747</v>
      </c>
      <c r="D232" s="113">
        <v>6</v>
      </c>
      <c r="E232" s="17" t="s">
        <v>212</v>
      </c>
      <c r="F232" s="17" t="s">
        <v>76</v>
      </c>
      <c r="G232" s="17" t="s">
        <v>475</v>
      </c>
      <c r="H232" s="134">
        <v>45000000</v>
      </c>
      <c r="I232" s="134">
        <f>H232</f>
        <v>45000000</v>
      </c>
      <c r="J232" s="17" t="s">
        <v>34</v>
      </c>
      <c r="K232" s="17" t="s">
        <v>34</v>
      </c>
      <c r="L232" s="17" t="s">
        <v>748</v>
      </c>
      <c r="M232" s="17" t="s">
        <v>563</v>
      </c>
      <c r="N232" s="17" t="s">
        <v>185</v>
      </c>
      <c r="O232" s="17" t="s">
        <v>414</v>
      </c>
      <c r="P232" s="95"/>
      <c r="R232" s="141"/>
    </row>
    <row r="233" spans="2:18" s="13" customFormat="1" ht="84" x14ac:dyDescent="0.25">
      <c r="B233" s="118" t="s">
        <v>653</v>
      </c>
      <c r="C233" s="40" t="s">
        <v>747</v>
      </c>
      <c r="D233" s="113">
        <v>6</v>
      </c>
      <c r="E233" s="17" t="s">
        <v>212</v>
      </c>
      <c r="F233" s="17" t="s">
        <v>76</v>
      </c>
      <c r="G233" s="17" t="s">
        <v>475</v>
      </c>
      <c r="H233" s="134">
        <v>45000000</v>
      </c>
      <c r="I233" s="134">
        <f t="shared" si="23"/>
        <v>450000000</v>
      </c>
      <c r="J233" s="17" t="s">
        <v>34</v>
      </c>
      <c r="K233" s="17" t="s">
        <v>34</v>
      </c>
      <c r="L233" s="17" t="s">
        <v>748</v>
      </c>
      <c r="M233" s="17" t="s">
        <v>564</v>
      </c>
      <c r="N233" s="17" t="s">
        <v>185</v>
      </c>
      <c r="O233" s="17" t="s">
        <v>414</v>
      </c>
      <c r="P233" s="95"/>
      <c r="R233" s="141"/>
    </row>
    <row r="234" spans="2:18" s="13" customFormat="1" ht="84" x14ac:dyDescent="0.25">
      <c r="B234" s="118" t="s">
        <v>653</v>
      </c>
      <c r="C234" s="40" t="s">
        <v>747</v>
      </c>
      <c r="D234" s="113">
        <v>6</v>
      </c>
      <c r="E234" s="17" t="s">
        <v>212</v>
      </c>
      <c r="F234" s="17" t="s">
        <v>76</v>
      </c>
      <c r="G234" s="17" t="s">
        <v>475</v>
      </c>
      <c r="H234" s="134">
        <v>45000000</v>
      </c>
      <c r="I234" s="134">
        <f t="shared" si="23"/>
        <v>450000000</v>
      </c>
      <c r="J234" s="17" t="s">
        <v>34</v>
      </c>
      <c r="K234" s="17" t="s">
        <v>34</v>
      </c>
      <c r="L234" s="17" t="s">
        <v>748</v>
      </c>
      <c r="M234" s="17" t="s">
        <v>565</v>
      </c>
      <c r="N234" s="17" t="s">
        <v>185</v>
      </c>
      <c r="O234" s="17" t="s">
        <v>414</v>
      </c>
      <c r="P234" s="95"/>
      <c r="R234" s="141"/>
    </row>
    <row r="235" spans="2:18" s="13" customFormat="1" ht="60" x14ac:dyDescent="0.25">
      <c r="B235" s="118" t="s">
        <v>653</v>
      </c>
      <c r="C235" s="40" t="s">
        <v>491</v>
      </c>
      <c r="D235" s="113">
        <v>6</v>
      </c>
      <c r="E235" s="17" t="s">
        <v>492</v>
      </c>
      <c r="F235" s="17" t="s">
        <v>76</v>
      </c>
      <c r="G235" s="17" t="s">
        <v>475</v>
      </c>
      <c r="H235" s="134">
        <f>11*10000000</f>
        <v>110000000</v>
      </c>
      <c r="I235" s="134">
        <f t="shared" ref="I235:I236" si="24">+H235</f>
        <v>110000000</v>
      </c>
      <c r="J235" s="17" t="s">
        <v>34</v>
      </c>
      <c r="K235" s="17" t="s">
        <v>34</v>
      </c>
      <c r="L235" s="17" t="s">
        <v>493</v>
      </c>
      <c r="M235" s="17" t="s">
        <v>566</v>
      </c>
      <c r="N235" s="17" t="s">
        <v>185</v>
      </c>
      <c r="O235" s="17" t="s">
        <v>414</v>
      </c>
      <c r="P235" s="95"/>
      <c r="R235" s="141"/>
    </row>
    <row r="236" spans="2:18" s="13" customFormat="1" ht="60" x14ac:dyDescent="0.25">
      <c r="B236" s="118" t="s">
        <v>653</v>
      </c>
      <c r="C236" s="40" t="s">
        <v>491</v>
      </c>
      <c r="D236" s="113">
        <v>6</v>
      </c>
      <c r="E236" s="17" t="s">
        <v>492</v>
      </c>
      <c r="F236" s="17" t="s">
        <v>76</v>
      </c>
      <c r="G236" s="17" t="s">
        <v>475</v>
      </c>
      <c r="H236" s="134">
        <f>11*10000000</f>
        <v>110000000</v>
      </c>
      <c r="I236" s="134">
        <f t="shared" si="24"/>
        <v>110000000</v>
      </c>
      <c r="J236" s="17" t="s">
        <v>34</v>
      </c>
      <c r="K236" s="17" t="s">
        <v>34</v>
      </c>
      <c r="L236" s="17" t="s">
        <v>493</v>
      </c>
      <c r="M236" s="17" t="s">
        <v>567</v>
      </c>
      <c r="N236" s="17" t="s">
        <v>185</v>
      </c>
      <c r="O236" s="17" t="s">
        <v>414</v>
      </c>
      <c r="P236" s="95"/>
      <c r="R236" s="141"/>
    </row>
    <row r="237" spans="2:18" s="13" customFormat="1" ht="63" customHeight="1" x14ac:dyDescent="0.25">
      <c r="B237" s="118" t="s">
        <v>653</v>
      </c>
      <c r="C237" s="39" t="s">
        <v>808</v>
      </c>
      <c r="D237" s="113">
        <v>3</v>
      </c>
      <c r="E237" s="17" t="s">
        <v>815</v>
      </c>
      <c r="F237" s="17" t="s">
        <v>76</v>
      </c>
      <c r="G237" s="17" t="s">
        <v>475</v>
      </c>
      <c r="H237" s="134">
        <v>120000000</v>
      </c>
      <c r="I237" s="134">
        <f>+H237</f>
        <v>120000000</v>
      </c>
      <c r="J237" s="17" t="s">
        <v>34</v>
      </c>
      <c r="K237" s="17" t="s">
        <v>34</v>
      </c>
      <c r="L237" s="17" t="s">
        <v>494</v>
      </c>
      <c r="M237" s="17" t="s">
        <v>568</v>
      </c>
      <c r="N237" s="17" t="s">
        <v>185</v>
      </c>
      <c r="O237" s="17" t="s">
        <v>414</v>
      </c>
      <c r="P237" s="95"/>
      <c r="R237" s="141"/>
    </row>
    <row r="238" spans="2:18" s="13" customFormat="1" ht="51" customHeight="1" x14ac:dyDescent="0.25">
      <c r="B238" s="118" t="s">
        <v>653</v>
      </c>
      <c r="C238" s="39" t="s">
        <v>809</v>
      </c>
      <c r="D238" s="113">
        <v>3</v>
      </c>
      <c r="E238" s="17" t="s">
        <v>816</v>
      </c>
      <c r="F238" s="17" t="s">
        <v>76</v>
      </c>
      <c r="G238" s="17" t="s">
        <v>475</v>
      </c>
      <c r="H238" s="134">
        <v>120000000</v>
      </c>
      <c r="I238" s="134">
        <f>+H238</f>
        <v>120000000</v>
      </c>
      <c r="J238" s="17" t="s">
        <v>34</v>
      </c>
      <c r="K238" s="17" t="s">
        <v>34</v>
      </c>
      <c r="L238" s="17" t="s">
        <v>494</v>
      </c>
      <c r="M238" s="17" t="s">
        <v>569</v>
      </c>
      <c r="N238" s="17" t="s">
        <v>185</v>
      </c>
      <c r="O238" s="17" t="s">
        <v>414</v>
      </c>
      <c r="P238" s="95"/>
      <c r="R238" s="141"/>
    </row>
    <row r="239" spans="2:18" s="13" customFormat="1" ht="36" x14ac:dyDescent="0.25">
      <c r="B239" s="118" t="s">
        <v>655</v>
      </c>
      <c r="C239" s="39" t="s">
        <v>495</v>
      </c>
      <c r="D239" s="113">
        <v>3</v>
      </c>
      <c r="E239" s="17" t="s">
        <v>153</v>
      </c>
      <c r="F239" s="17" t="s">
        <v>76</v>
      </c>
      <c r="G239" s="17" t="s">
        <v>475</v>
      </c>
      <c r="H239" s="134">
        <v>120000000</v>
      </c>
      <c r="I239" s="134">
        <f>+H239</f>
        <v>120000000</v>
      </c>
      <c r="J239" s="17" t="s">
        <v>34</v>
      </c>
      <c r="K239" s="17" t="s">
        <v>34</v>
      </c>
      <c r="L239" s="17" t="s">
        <v>496</v>
      </c>
      <c r="M239" s="17" t="s">
        <v>570</v>
      </c>
      <c r="N239" s="17"/>
      <c r="O239" s="11"/>
      <c r="P239" s="95"/>
      <c r="R239" s="141"/>
    </row>
    <row r="240" spans="2:18" s="13" customFormat="1" ht="72" x14ac:dyDescent="0.25">
      <c r="B240" s="191" t="s">
        <v>653</v>
      </c>
      <c r="C240" s="39" t="s">
        <v>497</v>
      </c>
      <c r="D240" s="113" t="s">
        <v>176</v>
      </c>
      <c r="E240" s="17" t="s">
        <v>923</v>
      </c>
      <c r="F240" s="17" t="s">
        <v>76</v>
      </c>
      <c r="G240" s="17" t="s">
        <v>475</v>
      </c>
      <c r="H240" s="134">
        <v>63000000</v>
      </c>
      <c r="I240" s="134">
        <f>+H240</f>
        <v>63000000</v>
      </c>
      <c r="J240" s="17" t="s">
        <v>34</v>
      </c>
      <c r="K240" s="17" t="s">
        <v>34</v>
      </c>
      <c r="L240" s="17" t="s">
        <v>496</v>
      </c>
      <c r="M240" s="17" t="s">
        <v>571</v>
      </c>
      <c r="N240" s="17" t="s">
        <v>185</v>
      </c>
      <c r="O240" s="17" t="s">
        <v>414</v>
      </c>
      <c r="P240" s="95"/>
      <c r="R240" s="141"/>
    </row>
    <row r="241" spans="2:18" s="13" customFormat="1" ht="48" x14ac:dyDescent="0.25">
      <c r="B241" s="191" t="s">
        <v>653</v>
      </c>
      <c r="C241" s="39" t="s">
        <v>498</v>
      </c>
      <c r="D241" s="113" t="s">
        <v>176</v>
      </c>
      <c r="E241" s="17" t="s">
        <v>923</v>
      </c>
      <c r="F241" s="17" t="s">
        <v>76</v>
      </c>
      <c r="G241" s="17" t="s">
        <v>475</v>
      </c>
      <c r="H241" s="134">
        <v>82390000</v>
      </c>
      <c r="I241" s="134">
        <f>+H241</f>
        <v>82390000</v>
      </c>
      <c r="J241" s="17" t="s">
        <v>34</v>
      </c>
      <c r="K241" s="17" t="s">
        <v>34</v>
      </c>
      <c r="L241" s="17" t="s">
        <v>496</v>
      </c>
      <c r="M241" s="17" t="s">
        <v>572</v>
      </c>
      <c r="N241" s="17" t="s">
        <v>185</v>
      </c>
      <c r="O241" s="17" t="s">
        <v>414</v>
      </c>
      <c r="P241" s="95"/>
      <c r="R241" s="141"/>
    </row>
    <row r="242" spans="2:18" s="13" customFormat="1" ht="36" x14ac:dyDescent="0.25">
      <c r="B242" s="14">
        <v>80101507</v>
      </c>
      <c r="C242" s="83" t="s">
        <v>817</v>
      </c>
      <c r="D242" s="113">
        <v>3</v>
      </c>
      <c r="E242" s="193" t="s">
        <v>212</v>
      </c>
      <c r="F242" s="15" t="s">
        <v>762</v>
      </c>
      <c r="G242" s="17" t="s">
        <v>475</v>
      </c>
      <c r="H242" s="180">
        <v>90000000</v>
      </c>
      <c r="I242" s="180">
        <f>H242</f>
        <v>90000000</v>
      </c>
      <c r="J242" s="17" t="s">
        <v>61</v>
      </c>
      <c r="K242" s="17" t="s">
        <v>425</v>
      </c>
      <c r="L242" s="17" t="s">
        <v>426</v>
      </c>
      <c r="M242" s="17" t="s">
        <v>763</v>
      </c>
      <c r="N242" s="14"/>
      <c r="O242" s="11"/>
      <c r="P242" s="95"/>
      <c r="R242" s="141"/>
    </row>
    <row r="243" spans="2:18" s="13" customFormat="1" ht="36" x14ac:dyDescent="0.25">
      <c r="B243" s="14">
        <v>80101507</v>
      </c>
      <c r="C243" s="83" t="s">
        <v>760</v>
      </c>
      <c r="D243" s="113">
        <v>3</v>
      </c>
      <c r="E243" s="31" t="s">
        <v>483</v>
      </c>
      <c r="F243" s="15" t="s">
        <v>762</v>
      </c>
      <c r="G243" s="17" t="s">
        <v>475</v>
      </c>
      <c r="H243" s="180">
        <v>90000000</v>
      </c>
      <c r="I243" s="180">
        <f t="shared" ref="I243:I244" si="25">H243</f>
        <v>90000000</v>
      </c>
      <c r="J243" s="17" t="s">
        <v>61</v>
      </c>
      <c r="K243" s="17" t="s">
        <v>425</v>
      </c>
      <c r="L243" s="17" t="s">
        <v>426</v>
      </c>
      <c r="M243" s="17" t="s">
        <v>764</v>
      </c>
      <c r="N243" s="14"/>
      <c r="O243" s="11"/>
      <c r="P243" s="95"/>
      <c r="R243" s="141"/>
    </row>
    <row r="244" spans="2:18" s="13" customFormat="1" ht="36.75" thickBot="1" x14ac:dyDescent="0.3">
      <c r="B244" s="14">
        <v>80101507</v>
      </c>
      <c r="C244" s="83" t="s">
        <v>761</v>
      </c>
      <c r="D244" s="113">
        <v>3</v>
      </c>
      <c r="E244" s="31" t="s">
        <v>212</v>
      </c>
      <c r="F244" s="193" t="s">
        <v>762</v>
      </c>
      <c r="G244" s="17" t="s">
        <v>475</v>
      </c>
      <c r="H244" s="180">
        <v>90000000</v>
      </c>
      <c r="I244" s="180">
        <f t="shared" si="25"/>
        <v>90000000</v>
      </c>
      <c r="J244" s="17" t="s">
        <v>61</v>
      </c>
      <c r="K244" s="17" t="s">
        <v>425</v>
      </c>
      <c r="L244" s="17" t="s">
        <v>426</v>
      </c>
      <c r="M244" s="17" t="s">
        <v>765</v>
      </c>
      <c r="N244" s="14"/>
      <c r="O244" s="11"/>
      <c r="P244" s="95"/>
      <c r="R244" s="141"/>
    </row>
    <row r="245" spans="2:18" ht="72.75" thickBot="1" x14ac:dyDescent="0.3">
      <c r="B245" s="14">
        <v>82111704</v>
      </c>
      <c r="C245" s="52" t="s">
        <v>772</v>
      </c>
      <c r="D245" s="17">
        <v>3</v>
      </c>
      <c r="E245" s="196" t="s">
        <v>153</v>
      </c>
      <c r="F245" s="17" t="s">
        <v>76</v>
      </c>
      <c r="G245" s="197" t="s">
        <v>475</v>
      </c>
      <c r="H245" s="180">
        <v>125000000</v>
      </c>
      <c r="I245" s="180">
        <f t="shared" ref="I245:I254" si="26">H245</f>
        <v>125000000</v>
      </c>
      <c r="J245" s="17" t="s">
        <v>61</v>
      </c>
      <c r="K245" s="17" t="s">
        <v>425</v>
      </c>
      <c r="L245" s="17" t="s">
        <v>773</v>
      </c>
      <c r="M245" s="17" t="s">
        <v>774</v>
      </c>
      <c r="N245" s="194"/>
      <c r="O245" s="195"/>
    </row>
    <row r="246" spans="2:18" s="13" customFormat="1" ht="96" x14ac:dyDescent="0.25">
      <c r="B246" s="14">
        <v>80101509</v>
      </c>
      <c r="C246" s="83" t="s">
        <v>775</v>
      </c>
      <c r="D246" s="32">
        <v>3</v>
      </c>
      <c r="E246" s="31" t="s">
        <v>212</v>
      </c>
      <c r="F246" s="17" t="s">
        <v>76</v>
      </c>
      <c r="G246" s="197" t="s">
        <v>475</v>
      </c>
      <c r="H246" s="180">
        <v>100000000</v>
      </c>
      <c r="I246" s="180">
        <f t="shared" si="26"/>
        <v>100000000</v>
      </c>
      <c r="J246" s="17" t="s">
        <v>61</v>
      </c>
      <c r="K246" s="17" t="s">
        <v>425</v>
      </c>
      <c r="L246" s="17" t="s">
        <v>773</v>
      </c>
      <c r="M246" s="17" t="s">
        <v>776</v>
      </c>
      <c r="N246" s="14"/>
      <c r="O246" s="11"/>
      <c r="P246" s="95"/>
      <c r="R246" s="141"/>
    </row>
    <row r="247" spans="2:18" s="13" customFormat="1" ht="48" x14ac:dyDescent="0.25">
      <c r="B247" s="14">
        <v>80101509</v>
      </c>
      <c r="C247" s="83" t="s">
        <v>777</v>
      </c>
      <c r="D247" s="32" t="s">
        <v>192</v>
      </c>
      <c r="E247" s="31" t="s">
        <v>153</v>
      </c>
      <c r="F247" s="15" t="s">
        <v>781</v>
      </c>
      <c r="G247" s="17" t="s">
        <v>475</v>
      </c>
      <c r="H247" s="180">
        <v>60000000</v>
      </c>
      <c r="I247" s="180">
        <f t="shared" si="26"/>
        <v>60000000</v>
      </c>
      <c r="J247" s="17" t="s">
        <v>61</v>
      </c>
      <c r="K247" s="17" t="s">
        <v>425</v>
      </c>
      <c r="L247" s="17" t="s">
        <v>773</v>
      </c>
      <c r="M247" s="17" t="s">
        <v>783</v>
      </c>
      <c r="N247" s="14"/>
      <c r="O247" s="11"/>
      <c r="P247" s="95"/>
      <c r="R247" s="141"/>
    </row>
    <row r="248" spans="2:18" s="13" customFormat="1" ht="68.25" customHeight="1" x14ac:dyDescent="0.25">
      <c r="B248" s="14">
        <v>80101509</v>
      </c>
      <c r="C248" s="83" t="s">
        <v>778</v>
      </c>
      <c r="D248" s="32" t="s">
        <v>192</v>
      </c>
      <c r="E248" s="31" t="s">
        <v>455</v>
      </c>
      <c r="F248" s="15" t="s">
        <v>76</v>
      </c>
      <c r="G248" s="17" t="s">
        <v>475</v>
      </c>
      <c r="H248" s="180">
        <v>44000000</v>
      </c>
      <c r="I248" s="180">
        <f t="shared" si="26"/>
        <v>44000000</v>
      </c>
      <c r="J248" s="17" t="s">
        <v>61</v>
      </c>
      <c r="K248" s="17" t="s">
        <v>425</v>
      </c>
      <c r="L248" s="17" t="s">
        <v>773</v>
      </c>
      <c r="M248" s="17" t="s">
        <v>784</v>
      </c>
      <c r="N248" s="14"/>
      <c r="O248" s="11"/>
      <c r="P248" s="95"/>
      <c r="R248" s="141"/>
    </row>
    <row r="249" spans="2:18" s="13" customFormat="1" ht="60" x14ac:dyDescent="0.25">
      <c r="B249" s="14">
        <v>80101509</v>
      </c>
      <c r="C249" s="83" t="s">
        <v>779</v>
      </c>
      <c r="D249" s="32" t="s">
        <v>192</v>
      </c>
      <c r="E249" s="31" t="s">
        <v>455</v>
      </c>
      <c r="F249" s="15" t="s">
        <v>76</v>
      </c>
      <c r="G249" s="17" t="s">
        <v>475</v>
      </c>
      <c r="H249" s="180">
        <v>28000000</v>
      </c>
      <c r="I249" s="180">
        <f t="shared" si="26"/>
        <v>28000000</v>
      </c>
      <c r="J249" s="17" t="s">
        <v>61</v>
      </c>
      <c r="K249" s="17" t="s">
        <v>425</v>
      </c>
      <c r="L249" s="17" t="s">
        <v>773</v>
      </c>
      <c r="M249" s="17" t="s">
        <v>785</v>
      </c>
      <c r="N249" s="14"/>
      <c r="O249" s="11"/>
      <c r="P249" s="95"/>
      <c r="R249" s="141"/>
    </row>
    <row r="250" spans="2:18" s="13" customFormat="1" ht="54.75" customHeight="1" x14ac:dyDescent="0.25">
      <c r="B250" s="14">
        <v>80101509</v>
      </c>
      <c r="C250" s="83" t="s">
        <v>780</v>
      </c>
      <c r="D250" s="32" t="s">
        <v>192</v>
      </c>
      <c r="E250" s="31" t="s">
        <v>782</v>
      </c>
      <c r="F250" s="15" t="s">
        <v>76</v>
      </c>
      <c r="G250" s="17" t="s">
        <v>475</v>
      </c>
      <c r="H250" s="180">
        <v>60000000</v>
      </c>
      <c r="I250" s="180">
        <f t="shared" si="26"/>
        <v>60000000</v>
      </c>
      <c r="J250" s="17" t="s">
        <v>61</v>
      </c>
      <c r="K250" s="17" t="s">
        <v>425</v>
      </c>
      <c r="L250" s="17" t="s">
        <v>773</v>
      </c>
      <c r="M250" s="17" t="s">
        <v>786</v>
      </c>
      <c r="N250" s="14"/>
      <c r="O250" s="11"/>
      <c r="P250" s="95"/>
      <c r="R250" s="141"/>
    </row>
    <row r="251" spans="2:18" s="13" customFormat="1" ht="50.25" customHeight="1" x14ac:dyDescent="0.25">
      <c r="B251" s="14" t="s">
        <v>790</v>
      </c>
      <c r="C251" s="83" t="s">
        <v>791</v>
      </c>
      <c r="D251" s="32" t="s">
        <v>792</v>
      </c>
      <c r="E251" s="31" t="s">
        <v>82</v>
      </c>
      <c r="F251" s="15" t="s">
        <v>341</v>
      </c>
      <c r="G251" s="17" t="s">
        <v>793</v>
      </c>
      <c r="H251" s="180">
        <v>120000000</v>
      </c>
      <c r="I251" s="180">
        <f t="shared" si="26"/>
        <v>120000000</v>
      </c>
      <c r="J251" s="17" t="s">
        <v>61</v>
      </c>
      <c r="K251" s="17" t="s">
        <v>425</v>
      </c>
      <c r="L251" s="15" t="s">
        <v>794</v>
      </c>
      <c r="M251" s="17" t="s">
        <v>799</v>
      </c>
      <c r="N251" s="14"/>
      <c r="O251" s="11"/>
      <c r="P251" s="95"/>
      <c r="R251" s="141"/>
    </row>
    <row r="252" spans="2:18" s="13" customFormat="1" ht="43.5" customHeight="1" x14ac:dyDescent="0.25">
      <c r="B252" s="14">
        <v>39121011</v>
      </c>
      <c r="C252" s="83" t="s">
        <v>795</v>
      </c>
      <c r="D252" s="32" t="s">
        <v>792</v>
      </c>
      <c r="E252" s="31" t="s">
        <v>251</v>
      </c>
      <c r="F252" s="15" t="s">
        <v>341</v>
      </c>
      <c r="G252" s="17" t="s">
        <v>793</v>
      </c>
      <c r="H252" s="180">
        <v>106182931</v>
      </c>
      <c r="I252" s="180">
        <f t="shared" si="26"/>
        <v>106182931</v>
      </c>
      <c r="J252" s="17" t="s">
        <v>61</v>
      </c>
      <c r="K252" s="17" t="s">
        <v>425</v>
      </c>
      <c r="L252" s="15" t="s">
        <v>794</v>
      </c>
      <c r="M252" s="17" t="s">
        <v>800</v>
      </c>
      <c r="N252" s="14"/>
      <c r="O252" s="11"/>
      <c r="P252" s="95"/>
      <c r="R252" s="141"/>
    </row>
    <row r="253" spans="2:18" s="13" customFormat="1" ht="56.25" customHeight="1" x14ac:dyDescent="0.25">
      <c r="B253" s="14" t="s">
        <v>796</v>
      </c>
      <c r="C253" s="83" t="s">
        <v>797</v>
      </c>
      <c r="D253" s="32" t="s">
        <v>792</v>
      </c>
      <c r="E253" s="31" t="s">
        <v>82</v>
      </c>
      <c r="F253" s="15" t="s">
        <v>341</v>
      </c>
      <c r="G253" s="17" t="s">
        <v>793</v>
      </c>
      <c r="H253" s="180">
        <v>510000000</v>
      </c>
      <c r="I253" s="180">
        <f t="shared" si="26"/>
        <v>510000000</v>
      </c>
      <c r="J253" s="17" t="s">
        <v>61</v>
      </c>
      <c r="K253" s="17" t="s">
        <v>425</v>
      </c>
      <c r="L253" s="15" t="s">
        <v>794</v>
      </c>
      <c r="M253" s="17" t="s">
        <v>801</v>
      </c>
      <c r="N253" s="14"/>
      <c r="O253" s="11"/>
      <c r="P253" s="95"/>
      <c r="R253" s="141"/>
    </row>
    <row r="254" spans="2:18" s="13" customFormat="1" ht="52.5" customHeight="1" x14ac:dyDescent="0.25">
      <c r="B254" s="14">
        <v>81112200</v>
      </c>
      <c r="C254" s="83" t="s">
        <v>798</v>
      </c>
      <c r="D254" s="32" t="s">
        <v>792</v>
      </c>
      <c r="E254" s="31" t="s">
        <v>82</v>
      </c>
      <c r="F254" s="15" t="s">
        <v>341</v>
      </c>
      <c r="G254" s="17" t="s">
        <v>793</v>
      </c>
      <c r="H254" s="180">
        <v>130000000</v>
      </c>
      <c r="I254" s="180">
        <f t="shared" si="26"/>
        <v>130000000</v>
      </c>
      <c r="J254" s="17" t="s">
        <v>61</v>
      </c>
      <c r="K254" s="17" t="s">
        <v>425</v>
      </c>
      <c r="L254" s="15" t="s">
        <v>794</v>
      </c>
      <c r="M254" s="17" t="s">
        <v>802</v>
      </c>
      <c r="N254" s="14"/>
      <c r="O254" s="11"/>
      <c r="P254" s="95"/>
      <c r="R254" s="141"/>
    </row>
    <row r="255" spans="2:18" s="13" customFormat="1" ht="48" x14ac:dyDescent="0.25">
      <c r="B255" s="191" t="s">
        <v>654</v>
      </c>
      <c r="C255" s="198" t="s">
        <v>814</v>
      </c>
      <c r="D255" s="113" t="s">
        <v>152</v>
      </c>
      <c r="E255" s="17" t="s">
        <v>805</v>
      </c>
      <c r="F255" s="17" t="s">
        <v>76</v>
      </c>
      <c r="G255" s="17" t="s">
        <v>475</v>
      </c>
      <c r="H255" s="134">
        <v>163710000</v>
      </c>
      <c r="I255" s="134">
        <v>163710000</v>
      </c>
      <c r="J255" s="17" t="s">
        <v>34</v>
      </c>
      <c r="K255" s="17" t="s">
        <v>34</v>
      </c>
      <c r="L255" s="17" t="s">
        <v>773</v>
      </c>
      <c r="M255" s="17" t="s">
        <v>806</v>
      </c>
      <c r="N255" s="17" t="s">
        <v>185</v>
      </c>
      <c r="O255" s="17" t="s">
        <v>414</v>
      </c>
      <c r="P255" s="40"/>
      <c r="R255" s="141"/>
    </row>
    <row r="256" spans="2:18" s="13" customFormat="1" ht="72" x14ac:dyDescent="0.25">
      <c r="B256" s="191" t="s">
        <v>654</v>
      </c>
      <c r="C256" s="198" t="s">
        <v>804</v>
      </c>
      <c r="D256" s="113" t="s">
        <v>152</v>
      </c>
      <c r="E256" s="17" t="s">
        <v>805</v>
      </c>
      <c r="F256" s="17" t="s">
        <v>76</v>
      </c>
      <c r="G256" s="17" t="s">
        <v>475</v>
      </c>
      <c r="H256" s="180">
        <v>48150000</v>
      </c>
      <c r="I256" s="180">
        <v>48150000</v>
      </c>
      <c r="J256" s="17" t="s">
        <v>34</v>
      </c>
      <c r="K256" s="17" t="s">
        <v>34</v>
      </c>
      <c r="L256" s="17" t="s">
        <v>773</v>
      </c>
      <c r="M256" s="17" t="s">
        <v>807</v>
      </c>
      <c r="N256" s="14"/>
      <c r="O256" s="11"/>
      <c r="P256" s="83" t="s">
        <v>804</v>
      </c>
      <c r="R256" s="141"/>
    </row>
    <row r="257" spans="2:18" s="13" customFormat="1" ht="46.5" customHeight="1" x14ac:dyDescent="0.25">
      <c r="B257" s="14">
        <v>80101505</v>
      </c>
      <c r="C257" s="83" t="s">
        <v>820</v>
      </c>
      <c r="D257" s="32" t="s">
        <v>192</v>
      </c>
      <c r="E257" s="31" t="s">
        <v>430</v>
      </c>
      <c r="F257" s="17" t="s">
        <v>76</v>
      </c>
      <c r="G257" s="17" t="s">
        <v>475</v>
      </c>
      <c r="H257" s="180">
        <v>113050000</v>
      </c>
      <c r="I257" s="180">
        <f>H257</f>
        <v>113050000</v>
      </c>
      <c r="J257" s="17" t="s">
        <v>61</v>
      </c>
      <c r="K257" s="17" t="s">
        <v>425</v>
      </c>
      <c r="L257" s="17" t="s">
        <v>426</v>
      </c>
      <c r="M257" s="17" t="s">
        <v>824</v>
      </c>
      <c r="N257" s="14"/>
      <c r="O257" s="11"/>
      <c r="P257" s="95"/>
      <c r="R257" s="141"/>
    </row>
    <row r="258" spans="2:18" s="13" customFormat="1" ht="36" x14ac:dyDescent="0.25">
      <c r="B258" s="14">
        <v>80101505</v>
      </c>
      <c r="C258" s="83" t="s">
        <v>821</v>
      </c>
      <c r="D258" s="32" t="s">
        <v>192</v>
      </c>
      <c r="E258" s="31" t="s">
        <v>430</v>
      </c>
      <c r="F258" s="17" t="s">
        <v>76</v>
      </c>
      <c r="G258" s="17" t="s">
        <v>475</v>
      </c>
      <c r="H258" s="180">
        <v>142800000</v>
      </c>
      <c r="I258" s="180">
        <f>H258</f>
        <v>142800000</v>
      </c>
      <c r="J258" s="17" t="s">
        <v>61</v>
      </c>
      <c r="K258" s="17" t="s">
        <v>425</v>
      </c>
      <c r="L258" s="17" t="s">
        <v>426</v>
      </c>
      <c r="M258" s="17" t="s">
        <v>825</v>
      </c>
      <c r="N258" s="14"/>
      <c r="O258" s="11"/>
      <c r="P258" s="95"/>
      <c r="R258" s="141"/>
    </row>
    <row r="259" spans="2:18" s="13" customFormat="1" ht="36" x14ac:dyDescent="0.25">
      <c r="B259" s="14">
        <v>80101505</v>
      </c>
      <c r="C259" s="83" t="s">
        <v>822</v>
      </c>
      <c r="D259" s="32" t="s">
        <v>192</v>
      </c>
      <c r="E259" s="31" t="s">
        <v>430</v>
      </c>
      <c r="F259" s="17" t="s">
        <v>76</v>
      </c>
      <c r="G259" s="17" t="s">
        <v>475</v>
      </c>
      <c r="H259" s="180">
        <v>113050000</v>
      </c>
      <c r="I259" s="180">
        <v>113050000</v>
      </c>
      <c r="J259" s="17" t="s">
        <v>61</v>
      </c>
      <c r="K259" s="17" t="s">
        <v>425</v>
      </c>
      <c r="L259" s="17" t="s">
        <v>426</v>
      </c>
      <c r="M259" s="17" t="s">
        <v>826</v>
      </c>
      <c r="N259" s="14"/>
      <c r="O259" s="11"/>
      <c r="P259" s="95"/>
      <c r="R259" s="141"/>
    </row>
    <row r="260" spans="2:18" s="13" customFormat="1" ht="36" x14ac:dyDescent="0.25">
      <c r="B260" s="14">
        <v>80101507</v>
      </c>
      <c r="C260" s="83" t="s">
        <v>823</v>
      </c>
      <c r="D260" s="29" t="s">
        <v>95</v>
      </c>
      <c r="E260" s="31" t="s">
        <v>430</v>
      </c>
      <c r="F260" s="17" t="s">
        <v>76</v>
      </c>
      <c r="G260" s="17" t="s">
        <v>475</v>
      </c>
      <c r="H260" s="180">
        <v>238000000</v>
      </c>
      <c r="I260" s="180">
        <f>H260</f>
        <v>238000000</v>
      </c>
      <c r="J260" s="17" t="s">
        <v>61</v>
      </c>
      <c r="K260" s="17" t="s">
        <v>425</v>
      </c>
      <c r="L260" s="17" t="s">
        <v>426</v>
      </c>
      <c r="M260" s="17" t="s">
        <v>827</v>
      </c>
      <c r="N260" s="14"/>
      <c r="O260" s="11"/>
      <c r="P260" s="95"/>
      <c r="R260" s="141"/>
    </row>
    <row r="261" spans="2:18" s="13" customFormat="1" ht="36" x14ac:dyDescent="0.25">
      <c r="B261" s="14" t="s">
        <v>829</v>
      </c>
      <c r="C261" s="83" t="s">
        <v>924</v>
      </c>
      <c r="D261" s="29" t="s">
        <v>95</v>
      </c>
      <c r="E261" s="31" t="s">
        <v>275</v>
      </c>
      <c r="F261" s="15" t="s">
        <v>280</v>
      </c>
      <c r="G261" s="17" t="s">
        <v>413</v>
      </c>
      <c r="H261" s="180">
        <v>745684197</v>
      </c>
      <c r="I261" s="180">
        <v>745684197</v>
      </c>
      <c r="J261" s="17" t="s">
        <v>830</v>
      </c>
      <c r="K261" s="17" t="s">
        <v>469</v>
      </c>
      <c r="L261" s="17" t="s">
        <v>238</v>
      </c>
      <c r="M261" s="17" t="s">
        <v>831</v>
      </c>
      <c r="N261" s="14"/>
      <c r="O261" s="11"/>
      <c r="P261" s="95"/>
      <c r="R261" s="141"/>
    </row>
    <row r="262" spans="2:18" s="13" customFormat="1" ht="36" x14ac:dyDescent="0.25">
      <c r="B262" s="14">
        <v>80101505</v>
      </c>
      <c r="C262" s="83" t="s">
        <v>837</v>
      </c>
      <c r="D262" s="29" t="s">
        <v>107</v>
      </c>
      <c r="E262" s="31" t="s">
        <v>153</v>
      </c>
      <c r="F262" s="17" t="s">
        <v>76</v>
      </c>
      <c r="G262" s="17" t="s">
        <v>424</v>
      </c>
      <c r="H262" s="180">
        <v>135000000</v>
      </c>
      <c r="I262" s="180">
        <f>H262</f>
        <v>135000000</v>
      </c>
      <c r="J262" s="17" t="s">
        <v>61</v>
      </c>
      <c r="K262" s="17" t="s">
        <v>425</v>
      </c>
      <c r="L262" s="17" t="s">
        <v>426</v>
      </c>
      <c r="M262" s="17" t="s">
        <v>838</v>
      </c>
      <c r="N262" s="14"/>
      <c r="O262" s="11"/>
      <c r="P262" s="95"/>
      <c r="R262" s="141"/>
    </row>
    <row r="263" spans="2:18" s="13" customFormat="1" ht="39.75" customHeight="1" x14ac:dyDescent="0.25">
      <c r="B263" s="14">
        <v>80101505</v>
      </c>
      <c r="C263" s="201" t="s">
        <v>839</v>
      </c>
      <c r="D263" s="29" t="s">
        <v>792</v>
      </c>
      <c r="E263" s="31" t="s">
        <v>215</v>
      </c>
      <c r="F263" s="15" t="s">
        <v>76</v>
      </c>
      <c r="G263" s="17" t="s">
        <v>424</v>
      </c>
      <c r="H263" s="180">
        <v>80920000</v>
      </c>
      <c r="I263" s="180">
        <f>H263</f>
        <v>80920000</v>
      </c>
      <c r="J263" s="17" t="s">
        <v>61</v>
      </c>
      <c r="K263" s="17" t="s">
        <v>425</v>
      </c>
      <c r="L263" s="17" t="s">
        <v>426</v>
      </c>
      <c r="M263" s="17" t="s">
        <v>840</v>
      </c>
      <c r="N263" s="14"/>
      <c r="O263" s="11"/>
      <c r="P263" s="95"/>
      <c r="R263" s="141"/>
    </row>
    <row r="264" spans="2:18" s="13" customFormat="1" ht="36" x14ac:dyDescent="0.25">
      <c r="B264" s="14">
        <v>80101504</v>
      </c>
      <c r="C264" s="83" t="s">
        <v>841</v>
      </c>
      <c r="D264" s="29" t="s">
        <v>107</v>
      </c>
      <c r="E264" s="31" t="s">
        <v>153</v>
      </c>
      <c r="F264" s="15" t="s">
        <v>76</v>
      </c>
      <c r="G264" s="17" t="s">
        <v>475</v>
      </c>
      <c r="H264" s="180">
        <v>99600000</v>
      </c>
      <c r="I264" s="180">
        <f>H264</f>
        <v>99600000</v>
      </c>
      <c r="J264" s="17" t="s">
        <v>61</v>
      </c>
      <c r="K264" s="17" t="s">
        <v>425</v>
      </c>
      <c r="L264" s="18" t="s">
        <v>773</v>
      </c>
      <c r="M264" s="17" t="s">
        <v>842</v>
      </c>
      <c r="N264" s="14"/>
      <c r="O264" s="11"/>
      <c r="P264" s="95"/>
      <c r="R264" s="141"/>
    </row>
    <row r="265" spans="2:18" s="13" customFormat="1" ht="48" customHeight="1" x14ac:dyDescent="0.25">
      <c r="B265" s="14">
        <v>80101504</v>
      </c>
      <c r="C265" s="83" t="s">
        <v>844</v>
      </c>
      <c r="D265" s="29" t="s">
        <v>86</v>
      </c>
      <c r="E265" s="31" t="s">
        <v>153</v>
      </c>
      <c r="F265" s="15" t="s">
        <v>76</v>
      </c>
      <c r="G265" s="17" t="s">
        <v>845</v>
      </c>
      <c r="H265" s="180">
        <v>126000000</v>
      </c>
      <c r="I265" s="180">
        <f>H265</f>
        <v>126000000</v>
      </c>
      <c r="J265" s="17" t="s">
        <v>61</v>
      </c>
      <c r="K265" s="17" t="s">
        <v>425</v>
      </c>
      <c r="L265" s="18" t="s">
        <v>773</v>
      </c>
      <c r="M265" s="17" t="s">
        <v>852</v>
      </c>
      <c r="N265" s="14"/>
      <c r="O265" s="11"/>
      <c r="P265" s="95"/>
      <c r="R265" s="141"/>
    </row>
    <row r="266" spans="2:18" s="13" customFormat="1" ht="60.75" customHeight="1" x14ac:dyDescent="0.25">
      <c r="B266" s="14">
        <v>80101504</v>
      </c>
      <c r="C266" s="83" t="s">
        <v>846</v>
      </c>
      <c r="D266" s="29" t="s">
        <v>86</v>
      </c>
      <c r="E266" s="31" t="s">
        <v>153</v>
      </c>
      <c r="F266" s="15" t="s">
        <v>76</v>
      </c>
      <c r="G266" s="17" t="s">
        <v>845</v>
      </c>
      <c r="H266" s="180">
        <v>140000000</v>
      </c>
      <c r="I266" s="180">
        <f t="shared" ref="I266:I270" si="27">H266</f>
        <v>140000000</v>
      </c>
      <c r="J266" s="17" t="s">
        <v>61</v>
      </c>
      <c r="K266" s="17" t="s">
        <v>425</v>
      </c>
      <c r="L266" s="18" t="s">
        <v>773</v>
      </c>
      <c r="M266" s="17" t="s">
        <v>853</v>
      </c>
      <c r="N266" s="14"/>
      <c r="O266" s="11"/>
      <c r="P266" s="95"/>
      <c r="R266" s="141"/>
    </row>
    <row r="267" spans="2:18" s="13" customFormat="1" ht="57.75" customHeight="1" x14ac:dyDescent="0.25">
      <c r="B267" s="14">
        <v>80101504</v>
      </c>
      <c r="C267" s="83" t="s">
        <v>847</v>
      </c>
      <c r="D267" s="29" t="s">
        <v>95</v>
      </c>
      <c r="E267" s="31" t="s">
        <v>153</v>
      </c>
      <c r="F267" s="15" t="s">
        <v>76</v>
      </c>
      <c r="G267" s="17" t="s">
        <v>845</v>
      </c>
      <c r="H267" s="180">
        <v>27300000</v>
      </c>
      <c r="I267" s="180">
        <f t="shared" si="27"/>
        <v>27300000</v>
      </c>
      <c r="J267" s="17" t="s">
        <v>61</v>
      </c>
      <c r="K267" s="17" t="s">
        <v>425</v>
      </c>
      <c r="L267" s="18" t="s">
        <v>773</v>
      </c>
      <c r="M267" s="17" t="s">
        <v>854</v>
      </c>
      <c r="N267" s="14"/>
      <c r="O267" s="11"/>
      <c r="P267" s="95"/>
      <c r="R267" s="141"/>
    </row>
    <row r="268" spans="2:18" s="13" customFormat="1" ht="72" x14ac:dyDescent="0.25">
      <c r="B268" s="52">
        <v>80101504</v>
      </c>
      <c r="C268" s="83" t="s">
        <v>848</v>
      </c>
      <c r="D268" s="29" t="s">
        <v>95</v>
      </c>
      <c r="E268" s="31" t="s">
        <v>153</v>
      </c>
      <c r="F268" s="15" t="s">
        <v>76</v>
      </c>
      <c r="G268" s="17" t="s">
        <v>845</v>
      </c>
      <c r="H268" s="180">
        <v>77000000</v>
      </c>
      <c r="I268" s="180">
        <f t="shared" si="27"/>
        <v>77000000</v>
      </c>
      <c r="J268" s="17" t="s">
        <v>61</v>
      </c>
      <c r="K268" s="17" t="s">
        <v>425</v>
      </c>
      <c r="L268" s="18" t="s">
        <v>773</v>
      </c>
      <c r="M268" s="17" t="s">
        <v>855</v>
      </c>
      <c r="N268" s="14"/>
      <c r="O268" s="11"/>
      <c r="P268" s="95"/>
      <c r="R268" s="141"/>
    </row>
    <row r="269" spans="2:18" s="13" customFormat="1" ht="108.75" customHeight="1" x14ac:dyDescent="0.25">
      <c r="B269" s="52" t="s">
        <v>849</v>
      </c>
      <c r="C269" s="13" t="s">
        <v>946</v>
      </c>
      <c r="D269" s="29" t="s">
        <v>887</v>
      </c>
      <c r="E269" s="31" t="s">
        <v>215</v>
      </c>
      <c r="F269" s="15" t="s">
        <v>1039</v>
      </c>
      <c r="G269" s="17" t="s">
        <v>845</v>
      </c>
      <c r="H269" s="180">
        <v>117000000</v>
      </c>
      <c r="I269" s="180">
        <f t="shared" si="27"/>
        <v>117000000</v>
      </c>
      <c r="J269" s="17" t="s">
        <v>61</v>
      </c>
      <c r="K269" s="17" t="s">
        <v>425</v>
      </c>
      <c r="L269" s="18" t="s">
        <v>773</v>
      </c>
      <c r="M269" s="17" t="s">
        <v>856</v>
      </c>
      <c r="N269" s="83">
        <v>50000000</v>
      </c>
      <c r="O269" s="11"/>
      <c r="P269" s="95"/>
      <c r="R269" s="141"/>
    </row>
    <row r="270" spans="2:18" s="13" customFormat="1" ht="56.25" customHeight="1" x14ac:dyDescent="0.25">
      <c r="B270" s="52" t="s">
        <v>850</v>
      </c>
      <c r="C270" s="83" t="s">
        <v>851</v>
      </c>
      <c r="D270" s="29" t="s">
        <v>746</v>
      </c>
      <c r="E270" s="31" t="s">
        <v>430</v>
      </c>
      <c r="F270" s="15" t="s">
        <v>676</v>
      </c>
      <c r="G270" s="17" t="s">
        <v>845</v>
      </c>
      <c r="H270" s="180">
        <v>250000000</v>
      </c>
      <c r="I270" s="180">
        <f t="shared" si="27"/>
        <v>250000000</v>
      </c>
      <c r="J270" s="17" t="s">
        <v>61</v>
      </c>
      <c r="K270" s="17" t="s">
        <v>425</v>
      </c>
      <c r="L270" s="18" t="s">
        <v>773</v>
      </c>
      <c r="M270" s="17" t="s">
        <v>857</v>
      </c>
      <c r="N270" s="14"/>
      <c r="O270" s="11"/>
      <c r="P270" s="95"/>
      <c r="R270" s="141"/>
    </row>
    <row r="271" spans="2:18" s="13" customFormat="1" ht="73.5" customHeight="1" x14ac:dyDescent="0.25">
      <c r="B271" s="14">
        <v>80101504</v>
      </c>
      <c r="C271" s="83" t="s">
        <v>859</v>
      </c>
      <c r="D271" s="29" t="s">
        <v>95</v>
      </c>
      <c r="E271" s="31" t="s">
        <v>153</v>
      </c>
      <c r="F271" s="15" t="s">
        <v>76</v>
      </c>
      <c r="G271" s="17" t="s">
        <v>475</v>
      </c>
      <c r="H271" s="180">
        <v>30000000</v>
      </c>
      <c r="I271" s="180">
        <v>30000000</v>
      </c>
      <c r="J271" s="17" t="s">
        <v>61</v>
      </c>
      <c r="K271" s="17" t="s">
        <v>425</v>
      </c>
      <c r="L271" s="18" t="s">
        <v>773</v>
      </c>
      <c r="M271" s="17" t="s">
        <v>860</v>
      </c>
      <c r="N271" s="14"/>
      <c r="O271" s="11"/>
      <c r="P271" s="95"/>
      <c r="R271" s="141"/>
    </row>
    <row r="272" spans="2:18" s="13" customFormat="1" ht="72" x14ac:dyDescent="0.25">
      <c r="B272" s="14">
        <v>80161500</v>
      </c>
      <c r="C272" s="83" t="s">
        <v>861</v>
      </c>
      <c r="D272" s="29" t="s">
        <v>792</v>
      </c>
      <c r="E272" s="31" t="s">
        <v>275</v>
      </c>
      <c r="F272" s="15" t="s">
        <v>76</v>
      </c>
      <c r="G272" s="17" t="s">
        <v>401</v>
      </c>
      <c r="H272" s="180">
        <v>64000000</v>
      </c>
      <c r="I272" s="180">
        <f>H272</f>
        <v>64000000</v>
      </c>
      <c r="J272" s="17" t="s">
        <v>61</v>
      </c>
      <c r="K272" s="17" t="s">
        <v>425</v>
      </c>
      <c r="L272" s="18" t="s">
        <v>773</v>
      </c>
      <c r="M272" s="17" t="s">
        <v>862</v>
      </c>
      <c r="N272" s="14"/>
      <c r="O272" s="11"/>
      <c r="P272" s="95"/>
      <c r="R272" s="141"/>
    </row>
    <row r="273" spans="2:18" s="13" customFormat="1" ht="72" x14ac:dyDescent="0.25">
      <c r="B273" s="14">
        <v>80161500</v>
      </c>
      <c r="C273" s="83" t="s">
        <v>865</v>
      </c>
      <c r="D273" s="29" t="s">
        <v>792</v>
      </c>
      <c r="E273" s="31" t="s">
        <v>275</v>
      </c>
      <c r="F273" s="15" t="s">
        <v>76</v>
      </c>
      <c r="G273" s="17" t="s">
        <v>401</v>
      </c>
      <c r="H273" s="180">
        <v>32000000</v>
      </c>
      <c r="I273" s="180">
        <f t="shared" ref="I273:I277" si="28">H273</f>
        <v>32000000</v>
      </c>
      <c r="J273" s="17" t="s">
        <v>61</v>
      </c>
      <c r="K273" s="17" t="s">
        <v>425</v>
      </c>
      <c r="L273" s="18" t="s">
        <v>773</v>
      </c>
      <c r="M273" s="17" t="s">
        <v>863</v>
      </c>
      <c r="N273" s="14"/>
      <c r="O273" s="11"/>
      <c r="P273" s="95"/>
      <c r="R273" s="141"/>
    </row>
    <row r="274" spans="2:18" s="13" customFormat="1" ht="66.75" customHeight="1" x14ac:dyDescent="0.25">
      <c r="B274" s="14">
        <v>80161500</v>
      </c>
      <c r="C274" s="83" t="s">
        <v>866</v>
      </c>
      <c r="D274" s="29" t="s">
        <v>792</v>
      </c>
      <c r="E274" s="31" t="s">
        <v>275</v>
      </c>
      <c r="F274" s="15" t="s">
        <v>76</v>
      </c>
      <c r="G274" s="17" t="s">
        <v>401</v>
      </c>
      <c r="H274" s="180">
        <v>42800000</v>
      </c>
      <c r="I274" s="180">
        <f t="shared" si="28"/>
        <v>42800000</v>
      </c>
      <c r="J274" s="17" t="s">
        <v>61</v>
      </c>
      <c r="K274" s="17" t="s">
        <v>425</v>
      </c>
      <c r="L274" s="18" t="s">
        <v>773</v>
      </c>
      <c r="M274" s="17" t="s">
        <v>864</v>
      </c>
      <c r="N274" s="14"/>
      <c r="O274" s="11"/>
      <c r="P274" s="95"/>
      <c r="R274" s="141"/>
    </row>
    <row r="275" spans="2:18" s="13" customFormat="1" ht="84" x14ac:dyDescent="0.25">
      <c r="B275" s="14">
        <v>80101504</v>
      </c>
      <c r="C275" s="83" t="s">
        <v>876</v>
      </c>
      <c r="D275" s="29" t="s">
        <v>124</v>
      </c>
      <c r="E275" s="31" t="s">
        <v>877</v>
      </c>
      <c r="F275" s="15" t="s">
        <v>76</v>
      </c>
      <c r="G275" s="17" t="s">
        <v>475</v>
      </c>
      <c r="H275" s="180">
        <v>60000000</v>
      </c>
      <c r="I275" s="180">
        <f t="shared" si="28"/>
        <v>60000000</v>
      </c>
      <c r="J275" s="17" t="s">
        <v>61</v>
      </c>
      <c r="K275" s="17" t="s">
        <v>425</v>
      </c>
      <c r="L275" s="18" t="s">
        <v>773</v>
      </c>
      <c r="M275" s="17" t="s">
        <v>878</v>
      </c>
      <c r="N275" s="14"/>
      <c r="O275" s="11"/>
      <c r="P275" s="95"/>
      <c r="R275" s="141"/>
    </row>
    <row r="276" spans="2:18" s="13" customFormat="1" ht="24" x14ac:dyDescent="0.25">
      <c r="B276" s="14">
        <v>80101507</v>
      </c>
      <c r="C276" s="83" t="s">
        <v>879</v>
      </c>
      <c r="D276" s="29" t="s">
        <v>86</v>
      </c>
      <c r="E276" s="31" t="s">
        <v>877</v>
      </c>
      <c r="F276" s="15" t="s">
        <v>76</v>
      </c>
      <c r="G276" s="17" t="s">
        <v>424</v>
      </c>
      <c r="H276" s="180">
        <v>132000000</v>
      </c>
      <c r="I276" s="180">
        <f t="shared" si="28"/>
        <v>132000000</v>
      </c>
      <c r="J276" s="17" t="s">
        <v>61</v>
      </c>
      <c r="K276" s="17" t="s">
        <v>425</v>
      </c>
      <c r="L276" s="18" t="s">
        <v>426</v>
      </c>
      <c r="M276" s="17" t="s">
        <v>884</v>
      </c>
      <c r="N276" s="14"/>
      <c r="O276" s="11"/>
      <c r="P276" s="95"/>
      <c r="R276" s="141"/>
    </row>
    <row r="277" spans="2:18" s="13" customFormat="1" ht="36" x14ac:dyDescent="0.25">
      <c r="B277" s="14">
        <v>80101505</v>
      </c>
      <c r="C277" s="83" t="s">
        <v>880</v>
      </c>
      <c r="D277" s="29" t="s">
        <v>86</v>
      </c>
      <c r="E277" s="31" t="s">
        <v>877</v>
      </c>
      <c r="F277" s="15" t="s">
        <v>881</v>
      </c>
      <c r="G277" s="17" t="s">
        <v>424</v>
      </c>
      <c r="H277" s="180">
        <v>500000000</v>
      </c>
      <c r="I277" s="180">
        <f t="shared" si="28"/>
        <v>500000000</v>
      </c>
      <c r="J277" s="17" t="s">
        <v>61</v>
      </c>
      <c r="K277" s="17" t="s">
        <v>425</v>
      </c>
      <c r="L277" s="18" t="s">
        <v>426</v>
      </c>
      <c r="M277" s="17" t="s">
        <v>885</v>
      </c>
      <c r="N277" s="14"/>
      <c r="O277" s="11"/>
      <c r="P277" s="95"/>
      <c r="R277" s="141"/>
    </row>
    <row r="278" spans="2:18" s="13" customFormat="1" ht="36" x14ac:dyDescent="0.25">
      <c r="B278" s="14">
        <v>80101507</v>
      </c>
      <c r="C278" s="83" t="s">
        <v>882</v>
      </c>
      <c r="D278" s="21" t="s">
        <v>883</v>
      </c>
      <c r="E278" s="31" t="s">
        <v>877</v>
      </c>
      <c r="F278" s="15" t="s">
        <v>881</v>
      </c>
      <c r="G278" s="17" t="s">
        <v>424</v>
      </c>
      <c r="H278" s="180">
        <f>650000000+80000000</f>
        <v>730000000</v>
      </c>
      <c r="I278" s="180">
        <v>80000000</v>
      </c>
      <c r="J278" s="17" t="s">
        <v>830</v>
      </c>
      <c r="K278" s="17" t="s">
        <v>469</v>
      </c>
      <c r="L278" s="18" t="s">
        <v>426</v>
      </c>
      <c r="M278" s="17" t="s">
        <v>886</v>
      </c>
      <c r="N278" s="14"/>
      <c r="O278" s="11"/>
      <c r="P278" s="95"/>
      <c r="R278" s="141"/>
    </row>
    <row r="279" spans="2:18" s="13" customFormat="1" ht="60" x14ac:dyDescent="0.25">
      <c r="B279" s="14">
        <v>80161500</v>
      </c>
      <c r="C279" s="83" t="s">
        <v>890</v>
      </c>
      <c r="D279" s="21" t="s">
        <v>95</v>
      </c>
      <c r="E279" s="31" t="s">
        <v>153</v>
      </c>
      <c r="F279" s="15" t="s">
        <v>76</v>
      </c>
      <c r="G279" s="15" t="s">
        <v>401</v>
      </c>
      <c r="H279" s="180">
        <v>48000000</v>
      </c>
      <c r="I279" s="180">
        <f>H279</f>
        <v>48000000</v>
      </c>
      <c r="J279" s="17" t="s">
        <v>61</v>
      </c>
      <c r="K279" s="17" t="s">
        <v>425</v>
      </c>
      <c r="L279" s="18" t="s">
        <v>773</v>
      </c>
      <c r="M279" s="17" t="s">
        <v>893</v>
      </c>
      <c r="N279" s="14"/>
      <c r="O279" s="11"/>
      <c r="P279" s="95"/>
      <c r="R279" s="141"/>
    </row>
    <row r="280" spans="2:18" s="13" customFormat="1" ht="60" x14ac:dyDescent="0.25">
      <c r="B280" s="14">
        <v>80161500</v>
      </c>
      <c r="C280" s="83" t="s">
        <v>890</v>
      </c>
      <c r="D280" s="21" t="s">
        <v>95</v>
      </c>
      <c r="E280" s="31" t="s">
        <v>153</v>
      </c>
      <c r="F280" s="15" t="s">
        <v>76</v>
      </c>
      <c r="G280" s="15" t="s">
        <v>401</v>
      </c>
      <c r="H280" s="180">
        <v>32100000</v>
      </c>
      <c r="I280" s="180">
        <f t="shared" ref="I280:I287" si="29">H280</f>
        <v>32100000</v>
      </c>
      <c r="J280" s="17" t="s">
        <v>61</v>
      </c>
      <c r="K280" s="17" t="s">
        <v>425</v>
      </c>
      <c r="L280" s="18" t="s">
        <v>773</v>
      </c>
      <c r="M280" s="17" t="s">
        <v>894</v>
      </c>
      <c r="N280" s="14"/>
      <c r="O280" s="11"/>
      <c r="P280" s="95"/>
      <c r="R280" s="141"/>
    </row>
    <row r="281" spans="2:18" s="13" customFormat="1" ht="60" x14ac:dyDescent="0.25">
      <c r="B281" s="14">
        <v>80161500</v>
      </c>
      <c r="C281" s="83" t="s">
        <v>891</v>
      </c>
      <c r="D281" s="21" t="s">
        <v>95</v>
      </c>
      <c r="E281" s="31" t="s">
        <v>153</v>
      </c>
      <c r="F281" s="15" t="s">
        <v>76</v>
      </c>
      <c r="G281" s="15" t="s">
        <v>401</v>
      </c>
      <c r="H281" s="180">
        <v>32100000</v>
      </c>
      <c r="I281" s="180">
        <f t="shared" si="29"/>
        <v>32100000</v>
      </c>
      <c r="J281" s="17" t="s">
        <v>61</v>
      </c>
      <c r="K281" s="17" t="s">
        <v>425</v>
      </c>
      <c r="L281" s="18" t="s">
        <v>773</v>
      </c>
      <c r="M281" s="17" t="s">
        <v>895</v>
      </c>
      <c r="N281" s="14"/>
      <c r="O281" s="11"/>
      <c r="P281" s="95"/>
      <c r="R281" s="141"/>
    </row>
    <row r="282" spans="2:18" s="13" customFormat="1" ht="72" x14ac:dyDescent="0.25">
      <c r="B282" s="14">
        <v>80161500</v>
      </c>
      <c r="C282" s="83" t="s">
        <v>892</v>
      </c>
      <c r="D282" s="21" t="s">
        <v>95</v>
      </c>
      <c r="E282" s="31" t="s">
        <v>153</v>
      </c>
      <c r="F282" s="15" t="s">
        <v>76</v>
      </c>
      <c r="G282" s="15" t="s">
        <v>401</v>
      </c>
      <c r="H282" s="180">
        <v>24000000</v>
      </c>
      <c r="I282" s="180">
        <f t="shared" si="29"/>
        <v>24000000</v>
      </c>
      <c r="J282" s="17" t="s">
        <v>61</v>
      </c>
      <c r="K282" s="17" t="s">
        <v>425</v>
      </c>
      <c r="L282" s="18" t="s">
        <v>773</v>
      </c>
      <c r="M282" s="17" t="s">
        <v>896</v>
      </c>
      <c r="N282" s="14"/>
      <c r="O282" s="11"/>
      <c r="P282" s="95"/>
      <c r="R282" s="141"/>
    </row>
    <row r="283" spans="2:18" s="13" customFormat="1" ht="48" x14ac:dyDescent="0.25">
      <c r="B283" s="14">
        <v>80101504</v>
      </c>
      <c r="C283" s="83" t="s">
        <v>902</v>
      </c>
      <c r="D283" s="21" t="s">
        <v>746</v>
      </c>
      <c r="E283" s="31" t="s">
        <v>430</v>
      </c>
      <c r="F283" s="15" t="s">
        <v>76</v>
      </c>
      <c r="G283" s="17" t="s">
        <v>475</v>
      </c>
      <c r="H283" s="180">
        <v>80000000</v>
      </c>
      <c r="I283" s="180">
        <f t="shared" si="29"/>
        <v>80000000</v>
      </c>
      <c r="J283" s="17" t="s">
        <v>61</v>
      </c>
      <c r="K283" s="17" t="s">
        <v>425</v>
      </c>
      <c r="L283" s="18" t="s">
        <v>773</v>
      </c>
      <c r="M283" s="17" t="s">
        <v>903</v>
      </c>
      <c r="N283" s="14"/>
      <c r="O283" s="11"/>
      <c r="P283" s="95"/>
      <c r="R283" s="141"/>
    </row>
    <row r="284" spans="2:18" s="13" customFormat="1" ht="60" x14ac:dyDescent="0.25">
      <c r="B284" s="14">
        <v>80101504</v>
      </c>
      <c r="C284" s="83" t="s">
        <v>904</v>
      </c>
      <c r="D284" s="21" t="s">
        <v>746</v>
      </c>
      <c r="E284" s="31" t="s">
        <v>430</v>
      </c>
      <c r="F284" s="15" t="s">
        <v>76</v>
      </c>
      <c r="G284" s="17" t="s">
        <v>475</v>
      </c>
      <c r="H284" s="180">
        <v>45000000</v>
      </c>
      <c r="I284" s="180">
        <f t="shared" si="29"/>
        <v>45000000</v>
      </c>
      <c r="J284" s="17" t="s">
        <v>61</v>
      </c>
      <c r="K284" s="17" t="s">
        <v>425</v>
      </c>
      <c r="L284" s="18" t="s">
        <v>773</v>
      </c>
      <c r="M284" s="17" t="s">
        <v>905</v>
      </c>
      <c r="N284" s="14"/>
      <c r="O284" s="11"/>
      <c r="P284" s="95"/>
      <c r="R284" s="141"/>
    </row>
    <row r="285" spans="2:18" s="13" customFormat="1" ht="156" x14ac:dyDescent="0.25">
      <c r="B285" s="14" t="s">
        <v>910</v>
      </c>
      <c r="C285" s="83" t="s">
        <v>909</v>
      </c>
      <c r="D285" s="21" t="s">
        <v>883</v>
      </c>
      <c r="E285" s="31" t="s">
        <v>251</v>
      </c>
      <c r="F285" s="15" t="s">
        <v>280</v>
      </c>
      <c r="G285" s="17" t="s">
        <v>911</v>
      </c>
      <c r="H285" s="180">
        <v>2519671066</v>
      </c>
      <c r="I285" s="180">
        <f t="shared" si="29"/>
        <v>2519671066</v>
      </c>
      <c r="J285" s="17" t="s">
        <v>61</v>
      </c>
      <c r="K285" s="17" t="s">
        <v>425</v>
      </c>
      <c r="L285" s="18" t="s">
        <v>912</v>
      </c>
      <c r="M285" s="17" t="s">
        <v>913</v>
      </c>
      <c r="N285" s="14"/>
      <c r="O285" s="11"/>
      <c r="P285" s="95"/>
      <c r="R285" s="141"/>
    </row>
    <row r="286" spans="2:18" s="13" customFormat="1" ht="48" x14ac:dyDescent="0.25">
      <c r="B286" s="14" t="s">
        <v>917</v>
      </c>
      <c r="C286" s="83" t="s">
        <v>916</v>
      </c>
      <c r="D286" s="21" t="s">
        <v>883</v>
      </c>
      <c r="E286" s="31" t="s">
        <v>251</v>
      </c>
      <c r="F286" s="15" t="s">
        <v>915</v>
      </c>
      <c r="G286" s="17" t="s">
        <v>911</v>
      </c>
      <c r="H286" s="180">
        <v>400000000</v>
      </c>
      <c r="I286" s="180">
        <f t="shared" si="29"/>
        <v>400000000</v>
      </c>
      <c r="J286" s="17" t="s">
        <v>61</v>
      </c>
      <c r="K286" s="17" t="s">
        <v>425</v>
      </c>
      <c r="L286" s="18" t="s">
        <v>912</v>
      </c>
      <c r="M286" s="17" t="s">
        <v>914</v>
      </c>
      <c r="N286" s="14"/>
      <c r="O286" s="11"/>
      <c r="P286" s="95"/>
      <c r="R286" s="141"/>
    </row>
    <row r="287" spans="2:18" s="13" customFormat="1" ht="60" x14ac:dyDescent="0.25">
      <c r="B287" s="14">
        <v>80101509</v>
      </c>
      <c r="C287" s="83" t="s">
        <v>919</v>
      </c>
      <c r="D287" s="21" t="s">
        <v>86</v>
      </c>
      <c r="E287" s="31" t="s">
        <v>920</v>
      </c>
      <c r="F287" s="15" t="s">
        <v>76</v>
      </c>
      <c r="G287" s="17" t="s">
        <v>845</v>
      </c>
      <c r="H287" s="180">
        <v>24000000</v>
      </c>
      <c r="I287" s="180">
        <f t="shared" si="29"/>
        <v>24000000</v>
      </c>
      <c r="J287" s="17" t="s">
        <v>61</v>
      </c>
      <c r="K287" s="17" t="s">
        <v>425</v>
      </c>
      <c r="L287" s="18" t="s">
        <v>922</v>
      </c>
      <c r="M287" s="17" t="s">
        <v>921</v>
      </c>
      <c r="N287" s="14"/>
      <c r="O287" s="11"/>
      <c r="P287" s="95"/>
      <c r="R287" s="141"/>
    </row>
    <row r="288" spans="2:18" s="13" customFormat="1" ht="48" x14ac:dyDescent="0.25">
      <c r="B288" s="14" t="s">
        <v>927</v>
      </c>
      <c r="C288" s="83" t="s">
        <v>956</v>
      </c>
      <c r="D288" s="15" t="s">
        <v>330</v>
      </c>
      <c r="E288" s="17" t="s">
        <v>928</v>
      </c>
      <c r="F288" s="180" t="s">
        <v>197</v>
      </c>
      <c r="G288" s="17" t="s">
        <v>929</v>
      </c>
      <c r="H288" s="180">
        <v>85000000</v>
      </c>
      <c r="I288" s="180">
        <f t="shared" ref="I288:I335" si="30">H288</f>
        <v>85000000</v>
      </c>
      <c r="J288" s="17" t="s">
        <v>61</v>
      </c>
      <c r="K288" s="17" t="s">
        <v>425</v>
      </c>
      <c r="L288" s="18" t="s">
        <v>922</v>
      </c>
      <c r="M288" s="17" t="s">
        <v>931</v>
      </c>
      <c r="N288" s="83"/>
      <c r="O288" s="134"/>
      <c r="P288" s="95"/>
      <c r="R288" s="141"/>
    </row>
    <row r="289" spans="2:18" s="13" customFormat="1" ht="69.75" customHeight="1" x14ac:dyDescent="0.25">
      <c r="B289" s="14" t="s">
        <v>930</v>
      </c>
      <c r="C289" s="83" t="s">
        <v>957</v>
      </c>
      <c r="D289" s="15" t="s">
        <v>746</v>
      </c>
      <c r="E289" s="17" t="s">
        <v>928</v>
      </c>
      <c r="F289" s="180" t="s">
        <v>197</v>
      </c>
      <c r="G289" s="180" t="s">
        <v>929</v>
      </c>
      <c r="H289" s="217">
        <v>60000000</v>
      </c>
      <c r="I289" s="128">
        <f t="shared" si="30"/>
        <v>60000000</v>
      </c>
      <c r="J289" s="17" t="s">
        <v>61</v>
      </c>
      <c r="K289" s="17" t="s">
        <v>425</v>
      </c>
      <c r="L289" s="18" t="s">
        <v>922</v>
      </c>
      <c r="M289" s="17" t="s">
        <v>932</v>
      </c>
      <c r="N289" s="83"/>
      <c r="O289" s="11"/>
      <c r="P289" s="95"/>
      <c r="R289" s="141"/>
    </row>
    <row r="290" spans="2:18" s="13" customFormat="1" ht="48" x14ac:dyDescent="0.25">
      <c r="B290" s="14" t="s">
        <v>930</v>
      </c>
      <c r="C290" s="83" t="s">
        <v>958</v>
      </c>
      <c r="D290" s="15" t="s">
        <v>746</v>
      </c>
      <c r="E290" s="17">
        <v>5</v>
      </c>
      <c r="F290" s="180" t="s">
        <v>197</v>
      </c>
      <c r="G290" s="128" t="s">
        <v>929</v>
      </c>
      <c r="H290" s="217">
        <v>60000000</v>
      </c>
      <c r="I290" s="128">
        <f t="shared" si="30"/>
        <v>60000000</v>
      </c>
      <c r="J290" s="11" t="s">
        <v>61</v>
      </c>
      <c r="K290" s="17" t="s">
        <v>425</v>
      </c>
      <c r="L290" s="18" t="s">
        <v>922</v>
      </c>
      <c r="M290" s="17" t="s">
        <v>933</v>
      </c>
      <c r="N290" s="83"/>
      <c r="O290" s="11"/>
      <c r="P290" s="95"/>
      <c r="R290" s="141"/>
    </row>
    <row r="291" spans="2:18" s="13" customFormat="1" ht="60" x14ac:dyDescent="0.25">
      <c r="B291" s="14" t="s">
        <v>930</v>
      </c>
      <c r="C291" s="83" t="s">
        <v>959</v>
      </c>
      <c r="D291" s="15" t="s">
        <v>746</v>
      </c>
      <c r="E291" s="17">
        <v>5</v>
      </c>
      <c r="F291" s="180" t="s">
        <v>197</v>
      </c>
      <c r="G291" s="128" t="s">
        <v>929</v>
      </c>
      <c r="H291" s="217">
        <v>60000000</v>
      </c>
      <c r="I291" s="128">
        <f t="shared" si="30"/>
        <v>60000000</v>
      </c>
      <c r="J291" s="11" t="s">
        <v>61</v>
      </c>
      <c r="K291" s="17" t="s">
        <v>425</v>
      </c>
      <c r="L291" s="18" t="s">
        <v>922</v>
      </c>
      <c r="M291" s="17" t="s">
        <v>934</v>
      </c>
      <c r="N291" s="83"/>
      <c r="O291" s="11"/>
      <c r="P291" s="95"/>
      <c r="R291" s="141"/>
    </row>
    <row r="292" spans="2:18" s="13" customFormat="1" ht="60" x14ac:dyDescent="0.25">
      <c r="B292" s="14" t="s">
        <v>930</v>
      </c>
      <c r="C292" s="83" t="s">
        <v>960</v>
      </c>
      <c r="D292" s="15" t="s">
        <v>746</v>
      </c>
      <c r="E292" s="17">
        <v>5</v>
      </c>
      <c r="F292" s="180" t="s">
        <v>197</v>
      </c>
      <c r="G292" s="128" t="s">
        <v>929</v>
      </c>
      <c r="H292" s="217">
        <v>75000000</v>
      </c>
      <c r="I292" s="128">
        <f t="shared" si="30"/>
        <v>75000000</v>
      </c>
      <c r="J292" s="11" t="s">
        <v>61</v>
      </c>
      <c r="K292" s="17" t="s">
        <v>425</v>
      </c>
      <c r="L292" s="18" t="s">
        <v>922</v>
      </c>
      <c r="M292" s="17" t="s">
        <v>935</v>
      </c>
      <c r="N292" s="83"/>
      <c r="O292" s="11"/>
      <c r="P292" s="95"/>
      <c r="R292" s="141"/>
    </row>
    <row r="293" spans="2:18" s="13" customFormat="1" ht="60" x14ac:dyDescent="0.25">
      <c r="B293" s="14" t="s">
        <v>930</v>
      </c>
      <c r="C293" s="83" t="s">
        <v>961</v>
      </c>
      <c r="D293" s="15" t="s">
        <v>746</v>
      </c>
      <c r="E293" s="17">
        <v>5</v>
      </c>
      <c r="F293" s="180" t="s">
        <v>197</v>
      </c>
      <c r="G293" s="128" t="s">
        <v>929</v>
      </c>
      <c r="H293" s="217">
        <v>60000000</v>
      </c>
      <c r="I293" s="128">
        <f t="shared" si="30"/>
        <v>60000000</v>
      </c>
      <c r="J293" s="11" t="s">
        <v>61</v>
      </c>
      <c r="K293" s="17" t="s">
        <v>425</v>
      </c>
      <c r="L293" s="18" t="s">
        <v>922</v>
      </c>
      <c r="M293" s="17" t="s">
        <v>936</v>
      </c>
      <c r="N293" s="83"/>
      <c r="O293" s="11"/>
      <c r="P293" s="95"/>
      <c r="R293" s="141"/>
    </row>
    <row r="294" spans="2:18" s="13" customFormat="1" ht="60" x14ac:dyDescent="0.25">
      <c r="B294" s="14" t="s">
        <v>930</v>
      </c>
      <c r="C294" s="83" t="s">
        <v>962</v>
      </c>
      <c r="D294" s="15" t="s">
        <v>746</v>
      </c>
      <c r="E294" s="17">
        <v>5</v>
      </c>
      <c r="F294" s="180" t="s">
        <v>197</v>
      </c>
      <c r="G294" s="180" t="s">
        <v>929</v>
      </c>
      <c r="H294" s="217">
        <v>40000000</v>
      </c>
      <c r="I294" s="128">
        <f t="shared" si="30"/>
        <v>40000000</v>
      </c>
      <c r="J294" s="11" t="s">
        <v>61</v>
      </c>
      <c r="K294" s="17" t="s">
        <v>425</v>
      </c>
      <c r="L294" s="18" t="s">
        <v>922</v>
      </c>
      <c r="M294" s="17" t="s">
        <v>937</v>
      </c>
      <c r="N294" s="83"/>
      <c r="O294" s="11"/>
      <c r="P294" s="95"/>
      <c r="R294" s="141"/>
    </row>
    <row r="295" spans="2:18" s="13" customFormat="1" ht="60" x14ac:dyDescent="0.25">
      <c r="B295" s="14" t="s">
        <v>930</v>
      </c>
      <c r="C295" s="83" t="s">
        <v>963</v>
      </c>
      <c r="D295" s="15" t="s">
        <v>746</v>
      </c>
      <c r="E295" s="17">
        <v>5</v>
      </c>
      <c r="F295" s="180" t="s">
        <v>197</v>
      </c>
      <c r="G295" s="180" t="s">
        <v>929</v>
      </c>
      <c r="H295" s="217">
        <v>60000000</v>
      </c>
      <c r="I295" s="128">
        <f t="shared" si="30"/>
        <v>60000000</v>
      </c>
      <c r="J295" s="11" t="s">
        <v>61</v>
      </c>
      <c r="K295" s="17" t="s">
        <v>425</v>
      </c>
      <c r="L295" s="18" t="s">
        <v>922</v>
      </c>
      <c r="M295" s="17" t="s">
        <v>938</v>
      </c>
      <c r="N295" s="83"/>
      <c r="O295" s="11"/>
      <c r="P295" s="95"/>
      <c r="R295" s="141"/>
    </row>
    <row r="296" spans="2:18" s="13" customFormat="1" ht="60" x14ac:dyDescent="0.25">
      <c r="B296" s="14" t="s">
        <v>930</v>
      </c>
      <c r="C296" s="83" t="s">
        <v>964</v>
      </c>
      <c r="D296" s="15" t="s">
        <v>746</v>
      </c>
      <c r="E296" s="17">
        <v>5</v>
      </c>
      <c r="F296" s="180" t="s">
        <v>197</v>
      </c>
      <c r="G296" s="180" t="s">
        <v>929</v>
      </c>
      <c r="H296" s="217">
        <v>60000000</v>
      </c>
      <c r="I296" s="128">
        <f t="shared" si="30"/>
        <v>60000000</v>
      </c>
      <c r="J296" s="11" t="s">
        <v>61</v>
      </c>
      <c r="K296" s="17" t="s">
        <v>425</v>
      </c>
      <c r="L296" s="18" t="s">
        <v>922</v>
      </c>
      <c r="M296" s="17" t="s">
        <v>939</v>
      </c>
      <c r="N296" s="83"/>
      <c r="O296" s="11"/>
      <c r="P296" s="95"/>
      <c r="R296" s="141"/>
    </row>
    <row r="297" spans="2:18" s="13" customFormat="1" ht="60" x14ac:dyDescent="0.25">
      <c r="B297" s="14" t="s">
        <v>930</v>
      </c>
      <c r="C297" s="83" t="s">
        <v>965</v>
      </c>
      <c r="D297" s="15" t="s">
        <v>746</v>
      </c>
      <c r="E297" s="17">
        <v>5</v>
      </c>
      <c r="F297" s="180" t="s">
        <v>197</v>
      </c>
      <c r="G297" s="180" t="s">
        <v>929</v>
      </c>
      <c r="H297" s="217">
        <v>60000000</v>
      </c>
      <c r="I297" s="128">
        <f t="shared" si="30"/>
        <v>60000000</v>
      </c>
      <c r="J297" s="11" t="s">
        <v>61</v>
      </c>
      <c r="K297" s="17" t="s">
        <v>425</v>
      </c>
      <c r="L297" s="18" t="s">
        <v>922</v>
      </c>
      <c r="M297" s="17" t="s">
        <v>940</v>
      </c>
      <c r="N297" s="83"/>
      <c r="O297" s="11"/>
      <c r="P297" s="95"/>
      <c r="R297" s="141"/>
    </row>
    <row r="298" spans="2:18" s="13" customFormat="1" ht="84" x14ac:dyDescent="0.25">
      <c r="B298" s="14">
        <v>80101504</v>
      </c>
      <c r="C298" s="83" t="s">
        <v>747</v>
      </c>
      <c r="D298" s="15" t="s">
        <v>746</v>
      </c>
      <c r="E298" s="17">
        <v>5</v>
      </c>
      <c r="F298" s="180" t="s">
        <v>197</v>
      </c>
      <c r="G298" s="17" t="s">
        <v>475</v>
      </c>
      <c r="H298" s="180">
        <v>40000000</v>
      </c>
      <c r="I298" s="180">
        <f t="shared" si="30"/>
        <v>40000000</v>
      </c>
      <c r="J298" s="11" t="s">
        <v>61</v>
      </c>
      <c r="K298" s="17" t="s">
        <v>425</v>
      </c>
      <c r="L298" s="18" t="s">
        <v>922</v>
      </c>
      <c r="M298" s="17" t="s">
        <v>945</v>
      </c>
      <c r="N298" s="83"/>
      <c r="O298" s="11"/>
      <c r="P298" s="95"/>
      <c r="R298" s="141"/>
    </row>
    <row r="299" spans="2:18" s="13" customFormat="1" ht="48" x14ac:dyDescent="0.25">
      <c r="B299" s="14">
        <v>80101509</v>
      </c>
      <c r="C299" s="83" t="s">
        <v>947</v>
      </c>
      <c r="D299" s="21" t="s">
        <v>883</v>
      </c>
      <c r="E299" s="31" t="s">
        <v>251</v>
      </c>
      <c r="F299" s="180" t="s">
        <v>197</v>
      </c>
      <c r="G299" s="17" t="s">
        <v>845</v>
      </c>
      <c r="H299" s="180">
        <v>284000000</v>
      </c>
      <c r="I299" s="180">
        <f t="shared" si="30"/>
        <v>284000000</v>
      </c>
      <c r="J299" s="11" t="s">
        <v>61</v>
      </c>
      <c r="K299" s="17" t="s">
        <v>425</v>
      </c>
      <c r="L299" s="18" t="s">
        <v>922</v>
      </c>
      <c r="M299" s="17" t="s">
        <v>948</v>
      </c>
      <c r="N299" s="14"/>
      <c r="O299" s="11"/>
      <c r="P299" s="95"/>
      <c r="R299" s="141"/>
    </row>
    <row r="300" spans="2:18" s="13" customFormat="1" ht="36" x14ac:dyDescent="0.25">
      <c r="B300" s="14">
        <v>80101505</v>
      </c>
      <c r="C300" s="83" t="s">
        <v>949</v>
      </c>
      <c r="D300" s="15" t="s">
        <v>746</v>
      </c>
      <c r="E300" s="17">
        <v>5</v>
      </c>
      <c r="F300" s="180" t="s">
        <v>197</v>
      </c>
      <c r="G300" s="17" t="s">
        <v>950</v>
      </c>
      <c r="H300" s="180">
        <v>47600000</v>
      </c>
      <c r="I300" s="180">
        <f t="shared" si="30"/>
        <v>47600000</v>
      </c>
      <c r="J300" s="11" t="s">
        <v>61</v>
      </c>
      <c r="K300" s="17" t="s">
        <v>425</v>
      </c>
      <c r="L300" s="18" t="s">
        <v>426</v>
      </c>
      <c r="M300" s="17" t="s">
        <v>951</v>
      </c>
      <c r="N300" s="14"/>
      <c r="O300" s="11"/>
      <c r="P300" s="95"/>
      <c r="R300" s="141"/>
    </row>
    <row r="301" spans="2:18" s="33" customFormat="1" ht="24" x14ac:dyDescent="0.25">
      <c r="B301" s="14">
        <v>43211900</v>
      </c>
      <c r="C301" s="52" t="s">
        <v>954</v>
      </c>
      <c r="D301" s="15" t="s">
        <v>746</v>
      </c>
      <c r="E301" s="17">
        <v>2</v>
      </c>
      <c r="F301" s="180" t="s">
        <v>197</v>
      </c>
      <c r="G301" s="17" t="s">
        <v>950</v>
      </c>
      <c r="H301" s="180">
        <v>40000000</v>
      </c>
      <c r="I301" s="180">
        <f t="shared" si="30"/>
        <v>40000000</v>
      </c>
      <c r="J301" s="11" t="s">
        <v>61</v>
      </c>
      <c r="K301" s="17" t="s">
        <v>425</v>
      </c>
      <c r="L301" s="18" t="s">
        <v>426</v>
      </c>
      <c r="M301" s="17" t="s">
        <v>952</v>
      </c>
      <c r="N301" s="14"/>
      <c r="O301" s="11"/>
      <c r="P301" s="101"/>
      <c r="R301" s="149"/>
    </row>
    <row r="302" spans="2:18" s="33" customFormat="1" ht="36" x14ac:dyDescent="0.25">
      <c r="B302" s="14">
        <v>80101507</v>
      </c>
      <c r="C302" s="52" t="s">
        <v>955</v>
      </c>
      <c r="D302" s="15" t="s">
        <v>746</v>
      </c>
      <c r="E302" s="17">
        <v>5</v>
      </c>
      <c r="F302" s="180" t="s">
        <v>197</v>
      </c>
      <c r="G302" s="17" t="s">
        <v>950</v>
      </c>
      <c r="H302" s="180">
        <v>40000000</v>
      </c>
      <c r="I302" s="180">
        <f t="shared" si="30"/>
        <v>40000000</v>
      </c>
      <c r="J302" s="11" t="s">
        <v>61</v>
      </c>
      <c r="K302" s="17" t="s">
        <v>425</v>
      </c>
      <c r="L302" s="18" t="s">
        <v>426</v>
      </c>
      <c r="M302" s="17" t="s">
        <v>953</v>
      </c>
      <c r="N302" s="14"/>
      <c r="O302" s="11"/>
      <c r="P302" s="101"/>
      <c r="R302" s="149"/>
    </row>
    <row r="303" spans="2:18" s="13" customFormat="1" ht="84" x14ac:dyDescent="0.25">
      <c r="B303" s="191" t="s">
        <v>654</v>
      </c>
      <c r="C303" s="52" t="s">
        <v>966</v>
      </c>
      <c r="D303" s="15" t="s">
        <v>746</v>
      </c>
      <c r="E303" s="16" t="s">
        <v>430</v>
      </c>
      <c r="F303" s="15" t="s">
        <v>967</v>
      </c>
      <c r="G303" s="17" t="s">
        <v>475</v>
      </c>
      <c r="H303" s="180">
        <v>49500000</v>
      </c>
      <c r="I303" s="180">
        <f t="shared" si="30"/>
        <v>49500000</v>
      </c>
      <c r="J303" s="11" t="s">
        <v>61</v>
      </c>
      <c r="K303" s="17" t="s">
        <v>425</v>
      </c>
      <c r="L303" s="18" t="s">
        <v>922</v>
      </c>
      <c r="M303" s="17" t="s">
        <v>968</v>
      </c>
      <c r="N303" s="14"/>
      <c r="O303" s="11"/>
      <c r="P303" s="95"/>
      <c r="R303" s="141"/>
    </row>
    <row r="304" spans="2:18" s="33" customFormat="1" ht="60" x14ac:dyDescent="0.25">
      <c r="B304" s="14" t="s">
        <v>969</v>
      </c>
      <c r="C304" s="52" t="s">
        <v>970</v>
      </c>
      <c r="D304" s="17" t="s">
        <v>883</v>
      </c>
      <c r="E304" s="196" t="s">
        <v>251</v>
      </c>
      <c r="F304" s="17" t="s">
        <v>276</v>
      </c>
      <c r="G304" s="17" t="s">
        <v>971</v>
      </c>
      <c r="H304" s="180">
        <v>1339279955</v>
      </c>
      <c r="I304" s="180">
        <f t="shared" si="30"/>
        <v>1339279955</v>
      </c>
      <c r="J304" s="17" t="s">
        <v>61</v>
      </c>
      <c r="K304" s="17" t="s">
        <v>34</v>
      </c>
      <c r="L304" s="14" t="s">
        <v>912</v>
      </c>
      <c r="M304" s="17" t="s">
        <v>972</v>
      </c>
      <c r="N304" s="219"/>
      <c r="P304" s="101"/>
      <c r="R304" s="149"/>
    </row>
    <row r="305" spans="2:18" s="33" customFormat="1" ht="60" x14ac:dyDescent="0.25">
      <c r="B305" s="14" t="s">
        <v>975</v>
      </c>
      <c r="C305" s="52" t="s">
        <v>974</v>
      </c>
      <c r="D305" s="17" t="s">
        <v>883</v>
      </c>
      <c r="E305" s="196" t="s">
        <v>251</v>
      </c>
      <c r="F305" s="17" t="s">
        <v>915</v>
      </c>
      <c r="G305" s="17" t="s">
        <v>971</v>
      </c>
      <c r="H305" s="180">
        <v>319000000</v>
      </c>
      <c r="I305" s="180">
        <f t="shared" si="30"/>
        <v>319000000</v>
      </c>
      <c r="J305" s="17" t="s">
        <v>61</v>
      </c>
      <c r="K305" s="17" t="s">
        <v>34</v>
      </c>
      <c r="L305" s="14" t="s">
        <v>912</v>
      </c>
      <c r="M305" s="17" t="s">
        <v>973</v>
      </c>
      <c r="N305" s="231">
        <v>300000000</v>
      </c>
      <c r="P305" s="101"/>
      <c r="R305" s="149"/>
    </row>
    <row r="306" spans="2:18" s="33" customFormat="1" ht="24" customHeight="1" x14ac:dyDescent="0.25">
      <c r="B306" s="14">
        <v>81112210</v>
      </c>
      <c r="C306" s="52" t="s">
        <v>976</v>
      </c>
      <c r="D306" s="15" t="s">
        <v>746</v>
      </c>
      <c r="E306" s="196" t="s">
        <v>980</v>
      </c>
      <c r="F306" s="15" t="s">
        <v>967</v>
      </c>
      <c r="G306" s="17" t="s">
        <v>929</v>
      </c>
      <c r="H306" s="180">
        <v>1404280651</v>
      </c>
      <c r="I306" s="180">
        <f t="shared" si="30"/>
        <v>1404280651</v>
      </c>
      <c r="J306" s="17" t="s">
        <v>61</v>
      </c>
      <c r="K306" s="17" t="s">
        <v>425</v>
      </c>
      <c r="L306" s="15" t="s">
        <v>794</v>
      </c>
      <c r="M306" s="17" t="s">
        <v>981</v>
      </c>
      <c r="N306" s="219"/>
      <c r="P306" s="101"/>
      <c r="R306" s="149"/>
    </row>
    <row r="307" spans="2:18" s="33" customFormat="1" ht="48" x14ac:dyDescent="0.25">
      <c r="B307" s="14" t="s">
        <v>930</v>
      </c>
      <c r="C307" s="52" t="s">
        <v>977</v>
      </c>
      <c r="D307" s="15" t="s">
        <v>746</v>
      </c>
      <c r="E307" s="196" t="s">
        <v>980</v>
      </c>
      <c r="F307" s="15" t="s">
        <v>967</v>
      </c>
      <c r="G307" s="17" t="s">
        <v>929</v>
      </c>
      <c r="H307" s="180">
        <v>60000000</v>
      </c>
      <c r="I307" s="180">
        <f t="shared" si="30"/>
        <v>60000000</v>
      </c>
      <c r="J307" s="17" t="s">
        <v>61</v>
      </c>
      <c r="K307" s="17" t="s">
        <v>425</v>
      </c>
      <c r="L307" s="15" t="s">
        <v>794</v>
      </c>
      <c r="M307" s="17" t="s">
        <v>982</v>
      </c>
      <c r="N307" s="219"/>
      <c r="P307" s="101"/>
      <c r="R307" s="149"/>
    </row>
    <row r="308" spans="2:18" s="33" customFormat="1" ht="72" x14ac:dyDescent="0.25">
      <c r="B308" s="14" t="s">
        <v>930</v>
      </c>
      <c r="C308" s="52" t="s">
        <v>978</v>
      </c>
      <c r="D308" s="15" t="s">
        <v>746</v>
      </c>
      <c r="E308" s="196" t="s">
        <v>980</v>
      </c>
      <c r="F308" s="15" t="s">
        <v>967</v>
      </c>
      <c r="G308" s="17" t="s">
        <v>929</v>
      </c>
      <c r="H308" s="180">
        <v>60000000</v>
      </c>
      <c r="I308" s="180">
        <f t="shared" si="30"/>
        <v>60000000</v>
      </c>
      <c r="J308" s="17" t="s">
        <v>61</v>
      </c>
      <c r="K308" s="17" t="s">
        <v>425</v>
      </c>
      <c r="L308" s="15" t="s">
        <v>794</v>
      </c>
      <c r="M308" s="17" t="s">
        <v>983</v>
      </c>
      <c r="N308" s="219"/>
      <c r="P308" s="101"/>
      <c r="R308" s="149"/>
    </row>
    <row r="309" spans="2:18" s="33" customFormat="1" ht="72" x14ac:dyDescent="0.25">
      <c r="B309" s="14" t="s">
        <v>930</v>
      </c>
      <c r="C309" s="52" t="s">
        <v>979</v>
      </c>
      <c r="D309" s="15" t="s">
        <v>746</v>
      </c>
      <c r="E309" s="196" t="s">
        <v>980</v>
      </c>
      <c r="F309" s="15" t="s">
        <v>967</v>
      </c>
      <c r="G309" s="17" t="s">
        <v>929</v>
      </c>
      <c r="H309" s="180">
        <v>60000000</v>
      </c>
      <c r="I309" s="180">
        <f t="shared" si="30"/>
        <v>60000000</v>
      </c>
      <c r="J309" s="17" t="s">
        <v>61</v>
      </c>
      <c r="K309" s="17" t="s">
        <v>425</v>
      </c>
      <c r="L309" s="15" t="s">
        <v>794</v>
      </c>
      <c r="M309" s="17" t="s">
        <v>984</v>
      </c>
      <c r="N309" s="219"/>
      <c r="P309" s="101"/>
      <c r="R309" s="149"/>
    </row>
    <row r="310" spans="2:18" s="33" customFormat="1" ht="60" x14ac:dyDescent="0.25">
      <c r="B310" s="14">
        <v>80101504</v>
      </c>
      <c r="C310" s="52" t="s">
        <v>985</v>
      </c>
      <c r="D310" s="15" t="s">
        <v>746</v>
      </c>
      <c r="E310" s="196" t="s">
        <v>980</v>
      </c>
      <c r="F310" s="17" t="s">
        <v>986</v>
      </c>
      <c r="G310" s="17" t="s">
        <v>475</v>
      </c>
      <c r="H310" s="180">
        <v>550000000</v>
      </c>
      <c r="I310" s="180">
        <f t="shared" si="30"/>
        <v>550000000</v>
      </c>
      <c r="J310" s="17" t="s">
        <v>61</v>
      </c>
      <c r="K310" s="17" t="s">
        <v>425</v>
      </c>
      <c r="L310" s="15" t="s">
        <v>922</v>
      </c>
      <c r="M310" s="17" t="s">
        <v>987</v>
      </c>
      <c r="N310" s="219"/>
      <c r="P310" s="101"/>
      <c r="R310" s="149"/>
    </row>
    <row r="311" spans="2:18" s="33" customFormat="1" ht="36" x14ac:dyDescent="0.25">
      <c r="B311" s="14" t="s">
        <v>1009</v>
      </c>
      <c r="C311" s="52" t="s">
        <v>1008</v>
      </c>
      <c r="D311" s="15" t="s">
        <v>746</v>
      </c>
      <c r="E311" s="196" t="s">
        <v>1011</v>
      </c>
      <c r="F311" s="17" t="s">
        <v>287</v>
      </c>
      <c r="G311" s="17" t="s">
        <v>1010</v>
      </c>
      <c r="H311" s="180">
        <v>6175000</v>
      </c>
      <c r="I311" s="180">
        <f t="shared" si="30"/>
        <v>6175000</v>
      </c>
      <c r="J311" s="17" t="s">
        <v>61</v>
      </c>
      <c r="K311" s="17" t="s">
        <v>425</v>
      </c>
      <c r="L311" s="15" t="s">
        <v>922</v>
      </c>
      <c r="M311" s="17" t="s">
        <v>999</v>
      </c>
      <c r="N311" s="219"/>
      <c r="P311" s="101"/>
      <c r="R311" s="149"/>
    </row>
    <row r="312" spans="2:18" ht="84" x14ac:dyDescent="0.25">
      <c r="B312" s="14">
        <v>80101504</v>
      </c>
      <c r="C312" s="224" t="s">
        <v>1012</v>
      </c>
      <c r="D312" s="15" t="s">
        <v>746</v>
      </c>
      <c r="E312" s="196" t="s">
        <v>980</v>
      </c>
      <c r="F312" s="15" t="s">
        <v>967</v>
      </c>
      <c r="G312" s="225" t="s">
        <v>475</v>
      </c>
      <c r="H312" s="226">
        <v>36000000</v>
      </c>
      <c r="I312" s="226">
        <f t="shared" si="30"/>
        <v>36000000</v>
      </c>
      <c r="J312" s="17" t="s">
        <v>61</v>
      </c>
      <c r="K312" s="17" t="s">
        <v>425</v>
      </c>
      <c r="L312" s="15" t="s">
        <v>922</v>
      </c>
      <c r="M312" s="17" t="s">
        <v>1013</v>
      </c>
    </row>
    <row r="313" spans="2:18" ht="36" x14ac:dyDescent="0.25">
      <c r="B313" s="14">
        <v>43211900</v>
      </c>
      <c r="C313" s="52" t="s">
        <v>1014</v>
      </c>
      <c r="D313" s="17" t="s">
        <v>883</v>
      </c>
      <c r="E313" s="196" t="s">
        <v>251</v>
      </c>
      <c r="F313" s="17" t="s">
        <v>1015</v>
      </c>
      <c r="G313" s="17" t="s">
        <v>950</v>
      </c>
      <c r="H313" s="180">
        <v>1737000000</v>
      </c>
      <c r="I313" s="180">
        <f t="shared" si="30"/>
        <v>1737000000</v>
      </c>
      <c r="J313" s="11" t="s">
        <v>61</v>
      </c>
      <c r="K313" s="17" t="s">
        <v>425</v>
      </c>
      <c r="L313" s="18" t="s">
        <v>426</v>
      </c>
      <c r="M313" s="17" t="s">
        <v>1016</v>
      </c>
    </row>
    <row r="314" spans="2:18" ht="60" x14ac:dyDescent="0.25">
      <c r="B314" s="14">
        <v>80101504</v>
      </c>
      <c r="C314" s="52" t="s">
        <v>1017</v>
      </c>
      <c r="D314" s="17" t="s">
        <v>746</v>
      </c>
      <c r="E314" s="196" t="s">
        <v>923</v>
      </c>
      <c r="F314" s="15" t="s">
        <v>967</v>
      </c>
      <c r="G314" s="17" t="s">
        <v>475</v>
      </c>
      <c r="H314" s="180">
        <v>49500000</v>
      </c>
      <c r="I314" s="180">
        <f t="shared" si="30"/>
        <v>49500000</v>
      </c>
      <c r="J314" s="17" t="s">
        <v>61</v>
      </c>
      <c r="K314" s="17" t="s">
        <v>425</v>
      </c>
      <c r="L314" s="15" t="s">
        <v>922</v>
      </c>
      <c r="M314" s="17" t="s">
        <v>1018</v>
      </c>
    </row>
    <row r="315" spans="2:18" ht="72" x14ac:dyDescent="0.25">
      <c r="B315" s="14">
        <v>80101504</v>
      </c>
      <c r="C315" s="52" t="s">
        <v>1022</v>
      </c>
      <c r="D315" s="17" t="s">
        <v>746</v>
      </c>
      <c r="E315" s="196" t="s">
        <v>133</v>
      </c>
      <c r="F315" s="15" t="s">
        <v>967</v>
      </c>
      <c r="G315" s="17" t="s">
        <v>475</v>
      </c>
      <c r="H315" s="180">
        <v>120000000</v>
      </c>
      <c r="I315" s="180">
        <f t="shared" si="30"/>
        <v>120000000</v>
      </c>
      <c r="J315" s="17" t="s">
        <v>61</v>
      </c>
      <c r="K315" s="17" t="s">
        <v>425</v>
      </c>
      <c r="L315" s="15" t="s">
        <v>922</v>
      </c>
      <c r="M315" s="17" t="s">
        <v>1023</v>
      </c>
    </row>
    <row r="316" spans="2:18" ht="47.25" customHeight="1" x14ac:dyDescent="0.25">
      <c r="B316" s="14">
        <v>80101500</v>
      </c>
      <c r="C316" s="52" t="s">
        <v>1027</v>
      </c>
      <c r="D316" s="17" t="s">
        <v>746</v>
      </c>
      <c r="E316" s="196" t="s">
        <v>1024</v>
      </c>
      <c r="F316" s="17" t="s">
        <v>1025</v>
      </c>
      <c r="G316" s="17" t="s">
        <v>34</v>
      </c>
      <c r="H316" s="180">
        <v>0</v>
      </c>
      <c r="I316" s="180">
        <v>0</v>
      </c>
      <c r="J316" s="17" t="s">
        <v>61</v>
      </c>
      <c r="K316" s="17" t="s">
        <v>425</v>
      </c>
      <c r="L316" s="14" t="s">
        <v>794</v>
      </c>
      <c r="M316" s="17" t="s">
        <v>1026</v>
      </c>
    </row>
    <row r="317" spans="2:18" s="33" customFormat="1" ht="67.5" customHeight="1" x14ac:dyDescent="0.25">
      <c r="B317" s="14" t="s">
        <v>917</v>
      </c>
      <c r="C317" s="52" t="s">
        <v>1028</v>
      </c>
      <c r="D317" s="17" t="s">
        <v>887</v>
      </c>
      <c r="E317" s="196" t="s">
        <v>251</v>
      </c>
      <c r="F317" s="17" t="s">
        <v>915</v>
      </c>
      <c r="G317" s="17" t="s">
        <v>1029</v>
      </c>
      <c r="H317" s="180">
        <v>318911045.25</v>
      </c>
      <c r="I317" s="180">
        <f t="shared" si="30"/>
        <v>318911045.25</v>
      </c>
      <c r="J317" s="17" t="s">
        <v>61</v>
      </c>
      <c r="K317" s="17" t="s">
        <v>425</v>
      </c>
      <c r="L317" s="14" t="s">
        <v>912</v>
      </c>
      <c r="M317" s="17" t="s">
        <v>1030</v>
      </c>
      <c r="N317" s="219"/>
      <c r="P317" s="101"/>
      <c r="R317" s="149"/>
    </row>
    <row r="318" spans="2:18" s="33" customFormat="1" ht="60" x14ac:dyDescent="0.25">
      <c r="B318" s="14">
        <v>80101504</v>
      </c>
      <c r="C318" s="52" t="s">
        <v>1031</v>
      </c>
      <c r="D318" s="17" t="s">
        <v>883</v>
      </c>
      <c r="E318" s="196" t="s">
        <v>920</v>
      </c>
      <c r="F318" s="15" t="s">
        <v>967</v>
      </c>
      <c r="G318" s="17" t="s">
        <v>1032</v>
      </c>
      <c r="H318" s="180">
        <v>40000000</v>
      </c>
      <c r="I318" s="180">
        <f t="shared" si="30"/>
        <v>40000000</v>
      </c>
      <c r="J318" s="17" t="s">
        <v>61</v>
      </c>
      <c r="K318" s="17" t="s">
        <v>425</v>
      </c>
      <c r="L318" s="15" t="s">
        <v>922</v>
      </c>
      <c r="M318" s="17" t="s">
        <v>1033</v>
      </c>
      <c r="N318" s="219"/>
      <c r="P318" s="101"/>
      <c r="R318" s="149"/>
    </row>
    <row r="319" spans="2:18" s="33" customFormat="1" ht="72" x14ac:dyDescent="0.25">
      <c r="B319" s="14">
        <v>80101504</v>
      </c>
      <c r="C319" s="52" t="s">
        <v>1034</v>
      </c>
      <c r="D319" s="17" t="s">
        <v>883</v>
      </c>
      <c r="E319" s="196" t="s">
        <v>920</v>
      </c>
      <c r="F319" s="15" t="s">
        <v>967</v>
      </c>
      <c r="G319" s="17" t="s">
        <v>1032</v>
      </c>
      <c r="H319" s="180">
        <v>32000000</v>
      </c>
      <c r="I319" s="180">
        <f t="shared" si="30"/>
        <v>32000000</v>
      </c>
      <c r="J319" s="17" t="s">
        <v>61</v>
      </c>
      <c r="K319" s="17" t="s">
        <v>425</v>
      </c>
      <c r="L319" s="15" t="s">
        <v>922</v>
      </c>
      <c r="M319" s="17" t="s">
        <v>1035</v>
      </c>
      <c r="N319" s="219"/>
      <c r="P319" s="101"/>
      <c r="R319" s="149"/>
    </row>
    <row r="320" spans="2:18" s="33" customFormat="1" ht="72" x14ac:dyDescent="0.25">
      <c r="B320" s="14">
        <v>80101504</v>
      </c>
      <c r="C320" s="52" t="s">
        <v>1040</v>
      </c>
      <c r="D320" s="17" t="s">
        <v>883</v>
      </c>
      <c r="E320" s="196" t="s">
        <v>251</v>
      </c>
      <c r="F320" s="15" t="s">
        <v>967</v>
      </c>
      <c r="G320" s="17" t="s">
        <v>1032</v>
      </c>
      <c r="H320" s="180">
        <v>36000000</v>
      </c>
      <c r="I320" s="180">
        <f t="shared" si="30"/>
        <v>36000000</v>
      </c>
      <c r="J320" s="17" t="s">
        <v>61</v>
      </c>
      <c r="K320" s="17" t="s">
        <v>425</v>
      </c>
      <c r="L320" s="14" t="s">
        <v>922</v>
      </c>
      <c r="M320" s="17" t="s">
        <v>1041</v>
      </c>
      <c r="N320" s="219"/>
      <c r="P320" s="101"/>
      <c r="R320" s="149"/>
    </row>
    <row r="321" spans="2:18" s="33" customFormat="1" ht="72" x14ac:dyDescent="0.25">
      <c r="B321" s="14">
        <v>80101504</v>
      </c>
      <c r="C321" s="52" t="s">
        <v>1042</v>
      </c>
      <c r="D321" s="17" t="s">
        <v>883</v>
      </c>
      <c r="E321" s="196" t="s">
        <v>251</v>
      </c>
      <c r="F321" s="15" t="s">
        <v>967</v>
      </c>
      <c r="G321" s="17" t="s">
        <v>1032</v>
      </c>
      <c r="H321" s="180">
        <v>35000000</v>
      </c>
      <c r="I321" s="180">
        <f t="shared" si="30"/>
        <v>35000000</v>
      </c>
      <c r="J321" s="17" t="s">
        <v>61</v>
      </c>
      <c r="K321" s="17" t="s">
        <v>425</v>
      </c>
      <c r="L321" s="14" t="s">
        <v>922</v>
      </c>
      <c r="M321" s="17" t="s">
        <v>1043</v>
      </c>
      <c r="N321" s="219"/>
      <c r="P321" s="101"/>
      <c r="R321" s="149"/>
    </row>
    <row r="322" spans="2:18" s="33" customFormat="1" ht="72" x14ac:dyDescent="0.25">
      <c r="B322" s="14">
        <v>80101504</v>
      </c>
      <c r="C322" s="235" t="s">
        <v>1087</v>
      </c>
      <c r="D322" s="17" t="s">
        <v>883</v>
      </c>
      <c r="E322" s="196" t="s">
        <v>251</v>
      </c>
      <c r="F322" s="15" t="s">
        <v>967</v>
      </c>
      <c r="G322" s="17" t="s">
        <v>1032</v>
      </c>
      <c r="H322" s="180">
        <v>20000000</v>
      </c>
      <c r="I322" s="180">
        <f t="shared" si="30"/>
        <v>20000000</v>
      </c>
      <c r="J322" s="17" t="s">
        <v>61</v>
      </c>
      <c r="K322" s="17" t="s">
        <v>425</v>
      </c>
      <c r="L322" s="14" t="s">
        <v>922</v>
      </c>
      <c r="M322" s="17" t="s">
        <v>1044</v>
      </c>
      <c r="N322" s="52"/>
      <c r="P322" s="101"/>
      <c r="R322" s="149"/>
    </row>
    <row r="323" spans="2:18" s="33" customFormat="1" ht="60" x14ac:dyDescent="0.25">
      <c r="B323" s="14">
        <v>81112210</v>
      </c>
      <c r="C323" s="52" t="s">
        <v>1045</v>
      </c>
      <c r="D323" s="17" t="s">
        <v>1046</v>
      </c>
      <c r="E323" s="232">
        <v>3</v>
      </c>
      <c r="F323" s="17" t="s">
        <v>1047</v>
      </c>
      <c r="G323" s="17" t="s">
        <v>929</v>
      </c>
      <c r="H323" s="180">
        <v>5078926250</v>
      </c>
      <c r="I323" s="180">
        <f t="shared" si="30"/>
        <v>5078926250</v>
      </c>
      <c r="J323" s="17" t="s">
        <v>61</v>
      </c>
      <c r="K323" s="17" t="s">
        <v>425</v>
      </c>
      <c r="L323" s="14" t="s">
        <v>922</v>
      </c>
      <c r="M323" s="17" t="s">
        <v>1066</v>
      </c>
      <c r="N323" s="219"/>
      <c r="P323" s="101"/>
      <c r="R323" s="149"/>
    </row>
    <row r="324" spans="2:18" s="33" customFormat="1" ht="60" x14ac:dyDescent="0.25">
      <c r="B324" s="14" t="s">
        <v>1048</v>
      </c>
      <c r="C324" s="52" t="s">
        <v>1051</v>
      </c>
      <c r="D324" s="17" t="s">
        <v>1059</v>
      </c>
      <c r="E324" s="232">
        <v>2</v>
      </c>
      <c r="F324" s="17" t="s">
        <v>1061</v>
      </c>
      <c r="G324" s="17" t="s">
        <v>929</v>
      </c>
      <c r="H324" s="180">
        <v>960000000</v>
      </c>
      <c r="I324" s="180">
        <f t="shared" si="30"/>
        <v>960000000</v>
      </c>
      <c r="J324" s="17" t="s">
        <v>61</v>
      </c>
      <c r="K324" s="17" t="s">
        <v>425</v>
      </c>
      <c r="L324" s="14" t="s">
        <v>922</v>
      </c>
      <c r="M324" s="17" t="s">
        <v>1067</v>
      </c>
      <c r="N324" s="219"/>
      <c r="P324" s="101"/>
      <c r="R324" s="149"/>
    </row>
    <row r="325" spans="2:18" s="33" customFormat="1" ht="48" x14ac:dyDescent="0.25">
      <c r="B325" s="14" t="s">
        <v>1049</v>
      </c>
      <c r="C325" s="52" t="s">
        <v>1052</v>
      </c>
      <c r="D325" s="17" t="s">
        <v>1059</v>
      </c>
      <c r="E325" s="232">
        <v>2</v>
      </c>
      <c r="F325" s="17" t="s">
        <v>1062</v>
      </c>
      <c r="G325" s="17" t="s">
        <v>929</v>
      </c>
      <c r="H325" s="180">
        <v>140000000</v>
      </c>
      <c r="I325" s="180">
        <f t="shared" si="30"/>
        <v>140000000</v>
      </c>
      <c r="J325" s="17" t="s">
        <v>61</v>
      </c>
      <c r="K325" s="17" t="s">
        <v>425</v>
      </c>
      <c r="L325" s="14" t="s">
        <v>922</v>
      </c>
      <c r="M325" s="17" t="s">
        <v>1068</v>
      </c>
      <c r="N325" s="219"/>
      <c r="P325" s="101"/>
      <c r="R325" s="149"/>
    </row>
    <row r="326" spans="2:18" s="33" customFormat="1" ht="24" customHeight="1" x14ac:dyDescent="0.25">
      <c r="B326" s="14" t="s">
        <v>1050</v>
      </c>
      <c r="C326" s="52" t="s">
        <v>1053</v>
      </c>
      <c r="D326" s="17" t="s">
        <v>1059</v>
      </c>
      <c r="E326" s="232">
        <v>2</v>
      </c>
      <c r="F326" s="17" t="s">
        <v>1063</v>
      </c>
      <c r="G326" s="17" t="s">
        <v>929</v>
      </c>
      <c r="H326" s="180">
        <v>420000000</v>
      </c>
      <c r="I326" s="180">
        <f t="shared" si="30"/>
        <v>420000000</v>
      </c>
      <c r="J326" s="17" t="s">
        <v>61</v>
      </c>
      <c r="K326" s="17" t="s">
        <v>425</v>
      </c>
      <c r="L326" s="14" t="s">
        <v>922</v>
      </c>
      <c r="M326" s="17" t="s">
        <v>1069</v>
      </c>
      <c r="N326" s="219"/>
      <c r="P326" s="101"/>
      <c r="R326" s="149"/>
    </row>
    <row r="327" spans="2:18" s="33" customFormat="1" ht="60" x14ac:dyDescent="0.25">
      <c r="B327" s="14" t="s">
        <v>1048</v>
      </c>
      <c r="C327" s="52" t="s">
        <v>1054</v>
      </c>
      <c r="D327" s="17" t="s">
        <v>1059</v>
      </c>
      <c r="E327" s="232">
        <v>2</v>
      </c>
      <c r="F327" s="17" t="s">
        <v>1064</v>
      </c>
      <c r="G327" s="17" t="s">
        <v>929</v>
      </c>
      <c r="H327" s="180">
        <v>120000000</v>
      </c>
      <c r="I327" s="180">
        <f t="shared" si="30"/>
        <v>120000000</v>
      </c>
      <c r="J327" s="17" t="s">
        <v>61</v>
      </c>
      <c r="K327" s="17" t="s">
        <v>425</v>
      </c>
      <c r="L327" s="14" t="s">
        <v>922</v>
      </c>
      <c r="M327" s="17" t="s">
        <v>1070</v>
      </c>
      <c r="N327" s="219"/>
      <c r="P327" s="101"/>
      <c r="R327" s="149"/>
    </row>
    <row r="328" spans="2:18" s="33" customFormat="1" ht="48" x14ac:dyDescent="0.25">
      <c r="B328" s="14">
        <v>83111507</v>
      </c>
      <c r="C328" s="52" t="s">
        <v>1055</v>
      </c>
      <c r="D328" s="17" t="s">
        <v>1060</v>
      </c>
      <c r="E328" s="232">
        <v>3</v>
      </c>
      <c r="F328" s="17" t="s">
        <v>1065</v>
      </c>
      <c r="G328" s="17" t="s">
        <v>929</v>
      </c>
      <c r="H328" s="180">
        <v>435580645</v>
      </c>
      <c r="I328" s="180">
        <f t="shared" si="30"/>
        <v>435580645</v>
      </c>
      <c r="J328" s="17" t="s">
        <v>61</v>
      </c>
      <c r="K328" s="17" t="s">
        <v>425</v>
      </c>
      <c r="L328" s="14" t="s">
        <v>922</v>
      </c>
      <c r="M328" s="17" t="s">
        <v>1071</v>
      </c>
      <c r="N328" s="180">
        <v>300000000</v>
      </c>
      <c r="P328" s="101"/>
      <c r="R328" s="149"/>
    </row>
    <row r="329" spans="2:18" s="33" customFormat="1" ht="72" x14ac:dyDescent="0.25">
      <c r="B329" s="14" t="s">
        <v>930</v>
      </c>
      <c r="C329" s="52" t="s">
        <v>1056</v>
      </c>
      <c r="D329" s="17" t="s">
        <v>1060</v>
      </c>
      <c r="E329" s="232">
        <v>3</v>
      </c>
      <c r="F329" s="17" t="s">
        <v>122</v>
      </c>
      <c r="G329" s="17" t="s">
        <v>929</v>
      </c>
      <c r="H329" s="180">
        <v>24000000</v>
      </c>
      <c r="I329" s="180">
        <f t="shared" si="30"/>
        <v>24000000</v>
      </c>
      <c r="J329" s="17" t="s">
        <v>61</v>
      </c>
      <c r="K329" s="17" t="s">
        <v>425</v>
      </c>
      <c r="L329" s="14" t="s">
        <v>922</v>
      </c>
      <c r="M329" s="17" t="s">
        <v>1072</v>
      </c>
      <c r="N329" s="219"/>
      <c r="P329" s="101"/>
      <c r="R329" s="149"/>
    </row>
    <row r="330" spans="2:18" s="33" customFormat="1" ht="84" x14ac:dyDescent="0.25">
      <c r="B330" s="14" t="s">
        <v>930</v>
      </c>
      <c r="C330" s="52" t="s">
        <v>1057</v>
      </c>
      <c r="D330" s="17" t="s">
        <v>1060</v>
      </c>
      <c r="E330" s="232">
        <v>3</v>
      </c>
      <c r="F330" s="17" t="s">
        <v>122</v>
      </c>
      <c r="G330" s="17" t="s">
        <v>929</v>
      </c>
      <c r="H330" s="180">
        <v>24000000</v>
      </c>
      <c r="I330" s="180">
        <f t="shared" si="30"/>
        <v>24000000</v>
      </c>
      <c r="J330" s="17" t="s">
        <v>61</v>
      </c>
      <c r="K330" s="17" t="s">
        <v>425</v>
      </c>
      <c r="L330" s="14" t="s">
        <v>922</v>
      </c>
      <c r="M330" s="17" t="s">
        <v>1073</v>
      </c>
      <c r="N330" s="219"/>
      <c r="P330" s="101"/>
      <c r="R330" s="149"/>
    </row>
    <row r="331" spans="2:18" s="33" customFormat="1" ht="84" x14ac:dyDescent="0.25">
      <c r="B331" s="14" t="s">
        <v>930</v>
      </c>
      <c r="C331" s="52" t="s">
        <v>1058</v>
      </c>
      <c r="D331" s="17" t="s">
        <v>1060</v>
      </c>
      <c r="E331" s="232">
        <v>3</v>
      </c>
      <c r="F331" s="17" t="s">
        <v>122</v>
      </c>
      <c r="G331" s="17" t="s">
        <v>929</v>
      </c>
      <c r="H331" s="180">
        <v>24000000</v>
      </c>
      <c r="I331" s="180">
        <f t="shared" si="30"/>
        <v>24000000</v>
      </c>
      <c r="J331" s="17" t="s">
        <v>61</v>
      </c>
      <c r="K331" s="17" t="s">
        <v>425</v>
      </c>
      <c r="L331" s="14" t="s">
        <v>922</v>
      </c>
      <c r="M331" s="17" t="s">
        <v>1074</v>
      </c>
      <c r="N331" s="219"/>
      <c r="P331" s="101"/>
      <c r="R331" s="149"/>
    </row>
    <row r="332" spans="2:18" s="33" customFormat="1" ht="24" x14ac:dyDescent="0.25">
      <c r="B332" s="14">
        <v>43211900</v>
      </c>
      <c r="C332" s="52" t="s">
        <v>1078</v>
      </c>
      <c r="D332" s="17" t="s">
        <v>887</v>
      </c>
      <c r="E332" s="232">
        <v>2</v>
      </c>
      <c r="F332" s="17" t="s">
        <v>1015</v>
      </c>
      <c r="G332" s="17" t="s">
        <v>950</v>
      </c>
      <c r="H332" s="180">
        <v>2500000</v>
      </c>
      <c r="I332" s="180">
        <f t="shared" si="30"/>
        <v>2500000</v>
      </c>
      <c r="J332" s="11" t="s">
        <v>61</v>
      </c>
      <c r="K332" s="17" t="s">
        <v>425</v>
      </c>
      <c r="L332" s="18" t="s">
        <v>426</v>
      </c>
      <c r="M332" s="17" t="s">
        <v>1081</v>
      </c>
      <c r="N332" s="219"/>
      <c r="P332" s="101"/>
      <c r="R332" s="149"/>
    </row>
    <row r="333" spans="2:18" s="33" customFormat="1" ht="36" x14ac:dyDescent="0.25">
      <c r="B333" s="14">
        <v>43211900</v>
      </c>
      <c r="C333" s="52" t="s">
        <v>1079</v>
      </c>
      <c r="D333" s="17" t="s">
        <v>1080</v>
      </c>
      <c r="E333" s="232">
        <v>2</v>
      </c>
      <c r="F333" s="17" t="s">
        <v>1015</v>
      </c>
      <c r="G333" s="17" t="s">
        <v>950</v>
      </c>
      <c r="H333" s="180">
        <v>183000000</v>
      </c>
      <c r="I333" s="180">
        <f t="shared" si="30"/>
        <v>183000000</v>
      </c>
      <c r="J333" s="11" t="s">
        <v>61</v>
      </c>
      <c r="K333" s="17" t="s">
        <v>425</v>
      </c>
      <c r="L333" s="18" t="s">
        <v>426</v>
      </c>
      <c r="M333" s="17" t="s">
        <v>1082</v>
      </c>
      <c r="N333" s="219"/>
      <c r="P333" s="101"/>
      <c r="R333" s="149"/>
    </row>
    <row r="334" spans="2:18" s="33" customFormat="1" ht="60" x14ac:dyDescent="0.25">
      <c r="B334" s="14" t="s">
        <v>1085</v>
      </c>
      <c r="C334" s="52" t="s">
        <v>1084</v>
      </c>
      <c r="D334" s="17" t="s">
        <v>1059</v>
      </c>
      <c r="E334" s="232">
        <v>2</v>
      </c>
      <c r="F334" s="17" t="s">
        <v>154</v>
      </c>
      <c r="G334" s="17" t="s">
        <v>971</v>
      </c>
      <c r="H334" s="180">
        <v>959450415</v>
      </c>
      <c r="I334" s="180">
        <v>963569221</v>
      </c>
      <c r="J334" s="17" t="s">
        <v>61</v>
      </c>
      <c r="K334" s="17" t="s">
        <v>425</v>
      </c>
      <c r="L334" s="14" t="s">
        <v>912</v>
      </c>
      <c r="M334" s="17" t="s">
        <v>1086</v>
      </c>
      <c r="N334" s="219"/>
      <c r="P334" s="101"/>
      <c r="R334" s="149"/>
    </row>
    <row r="335" spans="2:18" s="33" customFormat="1" ht="79.5" customHeight="1" x14ac:dyDescent="0.25">
      <c r="B335" s="14" t="s">
        <v>1091</v>
      </c>
      <c r="C335" s="52" t="s">
        <v>1092</v>
      </c>
      <c r="D335" s="17" t="s">
        <v>1083</v>
      </c>
      <c r="E335" s="232">
        <v>2</v>
      </c>
      <c r="F335" s="17" t="s">
        <v>280</v>
      </c>
      <c r="G335" s="14" t="s">
        <v>1093</v>
      </c>
      <c r="H335" s="180">
        <v>3908877768</v>
      </c>
      <c r="I335" s="180">
        <f t="shared" si="30"/>
        <v>3908877768</v>
      </c>
      <c r="J335" s="17" t="s">
        <v>61</v>
      </c>
      <c r="K335" s="17" t="s">
        <v>425</v>
      </c>
      <c r="L335" s="14" t="s">
        <v>794</v>
      </c>
      <c r="M335" s="17" t="s">
        <v>1094</v>
      </c>
      <c r="N335" s="219"/>
      <c r="P335" s="101"/>
      <c r="R335" s="149"/>
    </row>
    <row r="336" spans="2:18" s="13" customFormat="1" ht="84" x14ac:dyDescent="0.25">
      <c r="B336" s="14">
        <v>80101504</v>
      </c>
      <c r="C336" s="52" t="s">
        <v>1114</v>
      </c>
      <c r="D336" s="15" t="s">
        <v>887</v>
      </c>
      <c r="E336" s="16" t="s">
        <v>172</v>
      </c>
      <c r="F336" s="236" t="s">
        <v>237</v>
      </c>
      <c r="G336" s="217" t="s">
        <v>33</v>
      </c>
      <c r="H336" s="180">
        <v>36000000</v>
      </c>
      <c r="I336" s="203">
        <v>36000000</v>
      </c>
      <c r="J336" s="17" t="s">
        <v>37</v>
      </c>
      <c r="K336" s="17" t="s">
        <v>34</v>
      </c>
      <c r="L336" s="14" t="s">
        <v>1104</v>
      </c>
      <c r="M336" s="17" t="s">
        <v>1105</v>
      </c>
      <c r="N336" s="52"/>
      <c r="O336" s="11"/>
      <c r="P336" s="95"/>
      <c r="R336" s="141"/>
    </row>
    <row r="337" spans="1:18" s="13" customFormat="1" ht="60" x14ac:dyDescent="0.25">
      <c r="B337" s="14">
        <v>81112210</v>
      </c>
      <c r="C337" s="52" t="s">
        <v>1106</v>
      </c>
      <c r="D337" s="15" t="s">
        <v>1107</v>
      </c>
      <c r="E337" s="16" t="s">
        <v>1108</v>
      </c>
      <c r="F337" s="236" t="s">
        <v>76</v>
      </c>
      <c r="G337" s="217" t="s">
        <v>929</v>
      </c>
      <c r="H337" s="180">
        <v>12000000</v>
      </c>
      <c r="I337" s="203">
        <v>12000000</v>
      </c>
      <c r="J337" s="17" t="s">
        <v>37</v>
      </c>
      <c r="K337" s="17" t="s">
        <v>34</v>
      </c>
      <c r="L337" s="14" t="s">
        <v>1104</v>
      </c>
      <c r="M337" s="17" t="s">
        <v>1109</v>
      </c>
      <c r="N337" s="14"/>
      <c r="O337" s="11"/>
      <c r="P337" s="95"/>
      <c r="R337" s="141"/>
    </row>
    <row r="338" spans="1:18" s="33" customFormat="1" ht="36" x14ac:dyDescent="0.25">
      <c r="B338" s="14" t="s">
        <v>1182</v>
      </c>
      <c r="C338" s="52" t="s">
        <v>1183</v>
      </c>
      <c r="D338" s="17" t="s">
        <v>1089</v>
      </c>
      <c r="E338" s="17" t="s">
        <v>396</v>
      </c>
      <c r="F338" s="180" t="s">
        <v>874</v>
      </c>
      <c r="G338" s="180" t="s">
        <v>1184</v>
      </c>
      <c r="H338" s="134">
        <v>220000000</v>
      </c>
      <c r="I338" s="134">
        <f>H338</f>
        <v>220000000</v>
      </c>
      <c r="J338" s="17" t="s">
        <v>37</v>
      </c>
      <c r="K338" s="17" t="s">
        <v>34</v>
      </c>
      <c r="L338" s="14" t="s">
        <v>1104</v>
      </c>
      <c r="M338" s="17" t="s">
        <v>1188</v>
      </c>
      <c r="N338" s="219"/>
      <c r="P338" s="101"/>
      <c r="R338" s="149"/>
    </row>
    <row r="339" spans="1:18" s="33" customFormat="1" ht="48" x14ac:dyDescent="0.25">
      <c r="B339" s="14" t="s">
        <v>1185</v>
      </c>
      <c r="C339" s="52" t="s">
        <v>1186</v>
      </c>
      <c r="D339" s="17" t="s">
        <v>1089</v>
      </c>
      <c r="E339" s="17" t="s">
        <v>396</v>
      </c>
      <c r="F339" s="180" t="s">
        <v>1187</v>
      </c>
      <c r="G339" s="180" t="s">
        <v>1184</v>
      </c>
      <c r="H339" s="134">
        <v>40610250</v>
      </c>
      <c r="I339" s="134">
        <f>H339</f>
        <v>40610250</v>
      </c>
      <c r="J339" s="17" t="s">
        <v>37</v>
      </c>
      <c r="K339" s="17" t="s">
        <v>34</v>
      </c>
      <c r="L339" s="14" t="s">
        <v>1104</v>
      </c>
      <c r="M339" s="17" t="s">
        <v>1189</v>
      </c>
      <c r="N339" s="219"/>
      <c r="P339" s="101"/>
      <c r="R339" s="149"/>
    </row>
    <row r="340" spans="1:18" s="33" customFormat="1" ht="60" x14ac:dyDescent="0.25">
      <c r="B340" s="14" t="s">
        <v>1191</v>
      </c>
      <c r="C340" s="52" t="s">
        <v>1192</v>
      </c>
      <c r="D340" s="17" t="s">
        <v>1089</v>
      </c>
      <c r="E340" s="17">
        <v>1</v>
      </c>
      <c r="F340" s="180" t="s">
        <v>1193</v>
      </c>
      <c r="G340" s="180" t="s">
        <v>1010</v>
      </c>
      <c r="H340" s="134">
        <v>59162000</v>
      </c>
      <c r="I340" s="155">
        <f>H340</f>
        <v>59162000</v>
      </c>
      <c r="J340" s="17" t="s">
        <v>61</v>
      </c>
      <c r="K340" s="17" t="s">
        <v>425</v>
      </c>
      <c r="L340" s="14" t="s">
        <v>794</v>
      </c>
      <c r="M340" s="17" t="s">
        <v>1194</v>
      </c>
      <c r="N340" s="219"/>
      <c r="P340" s="101"/>
      <c r="R340" s="149"/>
    </row>
    <row r="341" spans="1:18" s="33" customFormat="1" ht="84" x14ac:dyDescent="0.25">
      <c r="B341" s="14">
        <v>80101504</v>
      </c>
      <c r="C341" s="52" t="s">
        <v>1219</v>
      </c>
      <c r="D341" s="17" t="s">
        <v>1089</v>
      </c>
      <c r="E341" s="232">
        <v>1</v>
      </c>
      <c r="F341" s="17" t="s">
        <v>998</v>
      </c>
      <c r="G341" s="17" t="s">
        <v>475</v>
      </c>
      <c r="H341" s="180">
        <v>8000000</v>
      </c>
      <c r="I341" s="155">
        <f>H341</f>
        <v>8000000</v>
      </c>
      <c r="J341" s="17" t="s">
        <v>37</v>
      </c>
      <c r="K341" s="17" t="s">
        <v>34</v>
      </c>
      <c r="L341" s="14" t="s">
        <v>1104</v>
      </c>
      <c r="M341" s="17" t="s">
        <v>1220</v>
      </c>
      <c r="N341" s="219"/>
      <c r="P341" s="101"/>
      <c r="R341" s="149"/>
    </row>
    <row r="342" spans="1:18" s="208" customFormat="1" ht="24" x14ac:dyDescent="0.25">
      <c r="A342" s="204"/>
      <c r="B342" s="205" t="s">
        <v>574</v>
      </c>
      <c r="C342" s="22" t="s">
        <v>42</v>
      </c>
      <c r="D342" s="35">
        <v>43862</v>
      </c>
      <c r="E342" s="36">
        <v>44561</v>
      </c>
      <c r="F342" s="17" t="s">
        <v>43</v>
      </c>
      <c r="G342" s="38" t="s">
        <v>58</v>
      </c>
      <c r="H342" s="206">
        <v>82642006</v>
      </c>
      <c r="I342" s="206">
        <v>33059368</v>
      </c>
      <c r="J342" s="17" t="s">
        <v>36</v>
      </c>
      <c r="K342" s="17" t="s">
        <v>34</v>
      </c>
      <c r="L342" s="17" t="s">
        <v>35</v>
      </c>
      <c r="M342" s="102" t="s">
        <v>381</v>
      </c>
      <c r="N342" s="37"/>
      <c r="O342" s="207"/>
    </row>
    <row r="343" spans="1:18" s="208" customFormat="1" ht="24" x14ac:dyDescent="0.25">
      <c r="A343" s="204"/>
      <c r="B343" s="205" t="s">
        <v>574</v>
      </c>
      <c r="C343" s="22" t="s">
        <v>44</v>
      </c>
      <c r="D343" s="35">
        <v>43862</v>
      </c>
      <c r="E343" s="36">
        <v>44561</v>
      </c>
      <c r="F343" s="17" t="s">
        <v>43</v>
      </c>
      <c r="G343" s="38" t="s">
        <v>58</v>
      </c>
      <c r="H343" s="206">
        <v>78142781</v>
      </c>
      <c r="I343" s="206">
        <v>31259480</v>
      </c>
      <c r="J343" s="17" t="s">
        <v>36</v>
      </c>
      <c r="K343" s="17" t="s">
        <v>34</v>
      </c>
      <c r="L343" s="17" t="s">
        <v>35</v>
      </c>
      <c r="M343" s="102" t="s">
        <v>382</v>
      </c>
      <c r="N343" s="37"/>
      <c r="O343" s="207"/>
    </row>
    <row r="344" spans="1:18" s="208" customFormat="1" ht="24" x14ac:dyDescent="0.25">
      <c r="A344" s="204"/>
      <c r="B344" s="205" t="s">
        <v>574</v>
      </c>
      <c r="C344" s="22" t="s">
        <v>47</v>
      </c>
      <c r="D344" s="35">
        <v>43862</v>
      </c>
      <c r="E344" s="36">
        <v>44561</v>
      </c>
      <c r="F344" s="17" t="s">
        <v>43</v>
      </c>
      <c r="G344" s="38" t="s">
        <v>58</v>
      </c>
      <c r="H344" s="206">
        <v>37016795.5</v>
      </c>
      <c r="I344" s="206">
        <v>14809876</v>
      </c>
      <c r="J344" s="17" t="s">
        <v>36</v>
      </c>
      <c r="K344" s="17" t="s">
        <v>34</v>
      </c>
      <c r="L344" s="17" t="s">
        <v>35</v>
      </c>
      <c r="M344" s="102" t="s">
        <v>390</v>
      </c>
      <c r="N344" s="37"/>
      <c r="O344" s="207"/>
    </row>
    <row r="345" spans="1:18" s="208" customFormat="1" ht="24" x14ac:dyDescent="0.25">
      <c r="A345" s="204"/>
      <c r="B345" s="205" t="s">
        <v>574</v>
      </c>
      <c r="C345" s="22" t="s">
        <v>48</v>
      </c>
      <c r="D345" s="35">
        <v>43862</v>
      </c>
      <c r="E345" s="36">
        <v>44561</v>
      </c>
      <c r="F345" s="17" t="s">
        <v>43</v>
      </c>
      <c r="G345" s="38" t="s">
        <v>58</v>
      </c>
      <c r="H345" s="206">
        <v>37174478</v>
      </c>
      <c r="I345" s="206">
        <v>14871038</v>
      </c>
      <c r="J345" s="17" t="s">
        <v>36</v>
      </c>
      <c r="K345" s="17" t="s">
        <v>34</v>
      </c>
      <c r="L345" s="17" t="s">
        <v>35</v>
      </c>
      <c r="M345" s="102" t="s">
        <v>391</v>
      </c>
      <c r="N345" s="37"/>
      <c r="O345" s="207"/>
    </row>
    <row r="346" spans="1:18" s="208" customFormat="1" ht="24" x14ac:dyDescent="0.25">
      <c r="A346" s="204"/>
      <c r="B346" s="205" t="s">
        <v>574</v>
      </c>
      <c r="C346" s="22" t="s">
        <v>49</v>
      </c>
      <c r="D346" s="35">
        <v>43862</v>
      </c>
      <c r="E346" s="36">
        <v>44561</v>
      </c>
      <c r="F346" s="17" t="s">
        <v>43</v>
      </c>
      <c r="G346" s="38" t="s">
        <v>58</v>
      </c>
      <c r="H346" s="206">
        <v>74027372</v>
      </c>
      <c r="I346" s="206">
        <v>29613533</v>
      </c>
      <c r="J346" s="17" t="s">
        <v>36</v>
      </c>
      <c r="K346" s="17" t="s">
        <v>34</v>
      </c>
      <c r="L346" s="17" t="s">
        <v>35</v>
      </c>
      <c r="M346" s="102" t="s">
        <v>383</v>
      </c>
      <c r="N346" s="37"/>
      <c r="O346" s="207"/>
    </row>
    <row r="347" spans="1:18" s="208" customFormat="1" ht="24" x14ac:dyDescent="0.25">
      <c r="A347" s="204"/>
      <c r="B347" s="205" t="s">
        <v>574</v>
      </c>
      <c r="C347" s="22" t="s">
        <v>50</v>
      </c>
      <c r="D347" s="35">
        <v>43862</v>
      </c>
      <c r="E347" s="36">
        <v>44561</v>
      </c>
      <c r="F347" s="17" t="s">
        <v>43</v>
      </c>
      <c r="G347" s="38" t="s">
        <v>58</v>
      </c>
      <c r="H347" s="206">
        <v>74675736</v>
      </c>
      <c r="I347" s="206">
        <v>29873886</v>
      </c>
      <c r="J347" s="17" t="s">
        <v>36</v>
      </c>
      <c r="K347" s="17" t="s">
        <v>34</v>
      </c>
      <c r="L347" s="17" t="s">
        <v>35</v>
      </c>
      <c r="M347" s="102" t="s">
        <v>384</v>
      </c>
      <c r="N347" s="37"/>
      <c r="O347" s="207"/>
    </row>
    <row r="348" spans="1:18" s="208" customFormat="1" ht="24" x14ac:dyDescent="0.25">
      <c r="A348" s="204"/>
      <c r="B348" s="205" t="s">
        <v>574</v>
      </c>
      <c r="C348" s="22" t="s">
        <v>51</v>
      </c>
      <c r="D348" s="35">
        <v>43862</v>
      </c>
      <c r="E348" s="36">
        <v>44561</v>
      </c>
      <c r="F348" s="17" t="s">
        <v>43</v>
      </c>
      <c r="G348" s="38" t="s">
        <v>58</v>
      </c>
      <c r="H348" s="206">
        <v>37665961</v>
      </c>
      <c r="I348" s="206">
        <v>15066502</v>
      </c>
      <c r="J348" s="17" t="s">
        <v>36</v>
      </c>
      <c r="K348" s="17" t="s">
        <v>34</v>
      </c>
      <c r="L348" s="17" t="s">
        <v>35</v>
      </c>
      <c r="M348" s="102" t="s">
        <v>385</v>
      </c>
      <c r="N348" s="37"/>
      <c r="O348" s="207"/>
    </row>
    <row r="349" spans="1:18" s="208" customFormat="1" ht="24" x14ac:dyDescent="0.25">
      <c r="A349" s="204"/>
      <c r="B349" s="205" t="s">
        <v>574</v>
      </c>
      <c r="C349" s="22" t="s">
        <v>52</v>
      </c>
      <c r="D349" s="35">
        <v>43862</v>
      </c>
      <c r="E349" s="36">
        <v>44561</v>
      </c>
      <c r="F349" s="17" t="s">
        <v>43</v>
      </c>
      <c r="G349" s="38" t="s">
        <v>58</v>
      </c>
      <c r="H349" s="206">
        <v>37014555.5</v>
      </c>
      <c r="I349" s="206">
        <v>14807636</v>
      </c>
      <c r="J349" s="17" t="s">
        <v>36</v>
      </c>
      <c r="K349" s="17" t="s">
        <v>34</v>
      </c>
      <c r="L349" s="17" t="s">
        <v>35</v>
      </c>
      <c r="M349" s="102" t="s">
        <v>386</v>
      </c>
      <c r="N349" s="37"/>
      <c r="O349" s="207"/>
    </row>
    <row r="350" spans="1:18" s="208" customFormat="1" ht="24" x14ac:dyDescent="0.25">
      <c r="A350" s="204"/>
      <c r="B350" s="205" t="s">
        <v>574</v>
      </c>
      <c r="C350" s="22" t="s">
        <v>53</v>
      </c>
      <c r="D350" s="35">
        <v>43862</v>
      </c>
      <c r="E350" s="36">
        <v>44561</v>
      </c>
      <c r="F350" s="17" t="s">
        <v>43</v>
      </c>
      <c r="G350" s="38" t="s">
        <v>58</v>
      </c>
      <c r="H350" s="206">
        <v>37281289.5</v>
      </c>
      <c r="I350" s="206">
        <v>14913093</v>
      </c>
      <c r="J350" s="17" t="s">
        <v>36</v>
      </c>
      <c r="K350" s="17" t="s">
        <v>34</v>
      </c>
      <c r="L350" s="17" t="s">
        <v>35</v>
      </c>
      <c r="M350" s="102" t="s">
        <v>387</v>
      </c>
      <c r="N350" s="37"/>
      <c r="O350" s="207"/>
    </row>
    <row r="351" spans="1:18" s="208" customFormat="1" ht="36" x14ac:dyDescent="0.25">
      <c r="A351" s="204"/>
      <c r="B351" s="205" t="s">
        <v>656</v>
      </c>
      <c r="C351" s="39" t="s">
        <v>77</v>
      </c>
      <c r="D351" s="21" t="s">
        <v>68</v>
      </c>
      <c r="E351" s="36">
        <v>44196</v>
      </c>
      <c r="F351" s="17" t="s">
        <v>76</v>
      </c>
      <c r="G351" s="38" t="s">
        <v>58</v>
      </c>
      <c r="H351" s="206">
        <v>211140000</v>
      </c>
      <c r="I351" s="206">
        <v>136000000</v>
      </c>
      <c r="J351" s="17" t="s">
        <v>37</v>
      </c>
      <c r="K351" s="17" t="s">
        <v>37</v>
      </c>
      <c r="L351" s="209" t="s">
        <v>70</v>
      </c>
      <c r="M351" s="102" t="s">
        <v>388</v>
      </c>
      <c r="N351" s="209" t="s">
        <v>78</v>
      </c>
      <c r="O351" s="209" t="s">
        <v>79</v>
      </c>
    </row>
    <row r="352" spans="1:18" s="208" customFormat="1" ht="36" x14ac:dyDescent="0.25">
      <c r="A352" s="204"/>
      <c r="B352" s="205" t="s">
        <v>657</v>
      </c>
      <c r="C352" s="39" t="s">
        <v>80</v>
      </c>
      <c r="D352" s="21" t="s">
        <v>68</v>
      </c>
      <c r="E352" s="36">
        <v>44196</v>
      </c>
      <c r="F352" s="17" t="s">
        <v>76</v>
      </c>
      <c r="G352" s="38" t="s">
        <v>58</v>
      </c>
      <c r="H352" s="206">
        <v>43470000</v>
      </c>
      <c r="I352" s="206">
        <v>21000000</v>
      </c>
      <c r="J352" s="17" t="s">
        <v>37</v>
      </c>
      <c r="K352" s="17" t="s">
        <v>37</v>
      </c>
      <c r="L352" s="209" t="s">
        <v>70</v>
      </c>
      <c r="M352" s="102" t="s">
        <v>389</v>
      </c>
      <c r="N352" s="209" t="s">
        <v>71</v>
      </c>
      <c r="O352" s="209" t="s">
        <v>65</v>
      </c>
    </row>
    <row r="353" spans="1:16" s="204" customFormat="1" ht="63.75" x14ac:dyDescent="0.25">
      <c r="B353" s="156">
        <v>81111805</v>
      </c>
      <c r="C353" s="157" t="s">
        <v>675</v>
      </c>
      <c r="D353" s="158" t="s">
        <v>68</v>
      </c>
      <c r="E353" s="159" t="s">
        <v>275</v>
      </c>
      <c r="F353" s="156" t="s">
        <v>676</v>
      </c>
      <c r="G353" s="156" t="s">
        <v>677</v>
      </c>
      <c r="H353" s="165">
        <v>1300000000</v>
      </c>
      <c r="I353" s="163">
        <v>1300000000</v>
      </c>
      <c r="J353" s="156" t="s">
        <v>37</v>
      </c>
      <c r="K353" s="156" t="s">
        <v>37</v>
      </c>
      <c r="L353" s="156" t="s">
        <v>678</v>
      </c>
      <c r="M353" s="102" t="s">
        <v>658</v>
      </c>
      <c r="N353" s="210"/>
      <c r="O353" s="210"/>
    </row>
    <row r="354" spans="1:16" s="208" customFormat="1" ht="51" x14ac:dyDescent="0.25">
      <c r="A354" s="204"/>
      <c r="B354" s="156" t="s">
        <v>679</v>
      </c>
      <c r="C354" s="160" t="s">
        <v>680</v>
      </c>
      <c r="D354" s="161">
        <v>44199</v>
      </c>
      <c r="E354" s="162">
        <v>9</v>
      </c>
      <c r="F354" s="156" t="s">
        <v>681</v>
      </c>
      <c r="G354" s="195" t="s">
        <v>682</v>
      </c>
      <c r="H354" s="165">
        <v>157500000</v>
      </c>
      <c r="I354" s="163">
        <v>157500000</v>
      </c>
      <c r="J354" s="156" t="s">
        <v>37</v>
      </c>
      <c r="K354" s="156" t="s">
        <v>37</v>
      </c>
      <c r="L354" s="156" t="s">
        <v>678</v>
      </c>
      <c r="M354" s="102" t="s">
        <v>709</v>
      </c>
      <c r="N354" s="247"/>
      <c r="O354" s="207"/>
    </row>
    <row r="355" spans="1:16" s="208" customFormat="1" ht="51.75" x14ac:dyDescent="0.25">
      <c r="A355" s="204"/>
      <c r="B355" s="156" t="s">
        <v>679</v>
      </c>
      <c r="C355" s="166" t="s">
        <v>683</v>
      </c>
      <c r="D355" s="161">
        <v>44199</v>
      </c>
      <c r="E355" s="162">
        <v>9</v>
      </c>
      <c r="F355" s="156" t="s">
        <v>681</v>
      </c>
      <c r="G355" s="195" t="s">
        <v>682</v>
      </c>
      <c r="H355" s="165">
        <v>157500000</v>
      </c>
      <c r="I355" s="163">
        <v>157500000</v>
      </c>
      <c r="J355" s="156" t="s">
        <v>37</v>
      </c>
      <c r="K355" s="156" t="s">
        <v>37</v>
      </c>
      <c r="L355" s="156" t="s">
        <v>678</v>
      </c>
      <c r="M355" s="102" t="s">
        <v>710</v>
      </c>
      <c r="N355" s="207"/>
      <c r="O355" s="207"/>
    </row>
    <row r="356" spans="1:16" s="208" customFormat="1" ht="51.75" x14ac:dyDescent="0.25">
      <c r="A356" s="204"/>
      <c r="B356" s="156" t="s">
        <v>679</v>
      </c>
      <c r="C356" s="166" t="s">
        <v>684</v>
      </c>
      <c r="D356" s="161">
        <v>44199</v>
      </c>
      <c r="E356" s="162">
        <v>9</v>
      </c>
      <c r="F356" s="156" t="s">
        <v>681</v>
      </c>
      <c r="G356" s="195" t="s">
        <v>682</v>
      </c>
      <c r="H356" s="165">
        <v>192500000</v>
      </c>
      <c r="I356" s="163">
        <v>192500000</v>
      </c>
      <c r="J356" s="156" t="s">
        <v>37</v>
      </c>
      <c r="K356" s="156" t="s">
        <v>37</v>
      </c>
      <c r="L356" s="156" t="s">
        <v>678</v>
      </c>
      <c r="M356" s="102" t="s">
        <v>711</v>
      </c>
      <c r="N356" s="207"/>
      <c r="O356" s="207"/>
    </row>
    <row r="357" spans="1:16" s="208" customFormat="1" ht="51" x14ac:dyDescent="0.25">
      <c r="A357" s="204"/>
      <c r="B357" s="156" t="s">
        <v>679</v>
      </c>
      <c r="C357" s="160" t="s">
        <v>685</v>
      </c>
      <c r="D357" s="161">
        <v>44199</v>
      </c>
      <c r="E357" s="162">
        <v>11</v>
      </c>
      <c r="F357" s="156" t="s">
        <v>681</v>
      </c>
      <c r="G357" s="195" t="s">
        <v>682</v>
      </c>
      <c r="H357" s="165">
        <v>157500000</v>
      </c>
      <c r="I357" s="163">
        <v>157500000</v>
      </c>
      <c r="J357" s="156" t="s">
        <v>37</v>
      </c>
      <c r="K357" s="156" t="s">
        <v>37</v>
      </c>
      <c r="L357" s="156" t="s">
        <v>678</v>
      </c>
      <c r="M357" s="102" t="s">
        <v>712</v>
      </c>
      <c r="N357" s="207"/>
      <c r="O357" s="207"/>
    </row>
    <row r="358" spans="1:16" s="208" customFormat="1" ht="51" x14ac:dyDescent="0.25">
      <c r="A358" s="204"/>
      <c r="B358" s="156" t="s">
        <v>679</v>
      </c>
      <c r="C358" s="175" t="s">
        <v>686</v>
      </c>
      <c r="D358" s="161">
        <v>44199</v>
      </c>
      <c r="E358" s="162">
        <v>11</v>
      </c>
      <c r="F358" s="156" t="s">
        <v>681</v>
      </c>
      <c r="G358" s="195" t="s">
        <v>682</v>
      </c>
      <c r="H358" s="165">
        <v>506000000</v>
      </c>
      <c r="I358" s="165">
        <v>506000000</v>
      </c>
      <c r="J358" s="156" t="s">
        <v>37</v>
      </c>
      <c r="K358" s="156" t="s">
        <v>37</v>
      </c>
      <c r="L358" s="156" t="s">
        <v>678</v>
      </c>
      <c r="M358" s="102" t="s">
        <v>713</v>
      </c>
      <c r="N358" s="207"/>
      <c r="O358" s="207"/>
    </row>
    <row r="359" spans="1:16" s="208" customFormat="1" ht="39" x14ac:dyDescent="0.25">
      <c r="A359" s="204"/>
      <c r="B359" s="156" t="s">
        <v>679</v>
      </c>
      <c r="C359" s="166" t="s">
        <v>687</v>
      </c>
      <c r="D359" s="161">
        <v>44199</v>
      </c>
      <c r="E359" s="162">
        <v>9</v>
      </c>
      <c r="F359" s="156" t="s">
        <v>681</v>
      </c>
      <c r="G359" s="195" t="s">
        <v>682</v>
      </c>
      <c r="H359" s="165">
        <v>103500000</v>
      </c>
      <c r="I359" s="165">
        <v>103500000</v>
      </c>
      <c r="J359" s="156" t="s">
        <v>37</v>
      </c>
      <c r="K359" s="156" t="s">
        <v>37</v>
      </c>
      <c r="L359" s="156" t="s">
        <v>678</v>
      </c>
      <c r="M359" s="102" t="s">
        <v>714</v>
      </c>
      <c r="N359" s="207"/>
      <c r="O359" s="207"/>
    </row>
    <row r="360" spans="1:16" s="208" customFormat="1" ht="51.75" x14ac:dyDescent="0.25">
      <c r="A360" s="204"/>
      <c r="B360" s="156" t="s">
        <v>679</v>
      </c>
      <c r="C360" s="166" t="s">
        <v>750</v>
      </c>
      <c r="D360" s="161">
        <v>44199</v>
      </c>
      <c r="E360" s="162">
        <v>11</v>
      </c>
      <c r="F360" s="156" t="s">
        <v>681</v>
      </c>
      <c r="G360" s="195" t="s">
        <v>682</v>
      </c>
      <c r="H360" s="165">
        <v>117700000</v>
      </c>
      <c r="I360" s="165">
        <v>117700000</v>
      </c>
      <c r="J360" s="156" t="s">
        <v>37</v>
      </c>
      <c r="K360" s="156" t="s">
        <v>37</v>
      </c>
      <c r="L360" s="156" t="s">
        <v>678</v>
      </c>
      <c r="M360" s="102" t="s">
        <v>715</v>
      </c>
      <c r="N360" s="207"/>
      <c r="O360" s="207"/>
    </row>
    <row r="361" spans="1:16" s="208" customFormat="1" ht="39" x14ac:dyDescent="0.25">
      <c r="A361" s="204"/>
      <c r="B361" s="156" t="s">
        <v>679</v>
      </c>
      <c r="C361" s="166" t="s">
        <v>688</v>
      </c>
      <c r="D361" s="161">
        <v>44199</v>
      </c>
      <c r="E361" s="162">
        <v>11</v>
      </c>
      <c r="F361" s="156" t="s">
        <v>681</v>
      </c>
      <c r="G361" s="195" t="s">
        <v>682</v>
      </c>
      <c r="H361" s="165">
        <v>353100000</v>
      </c>
      <c r="I361" s="165">
        <v>353100000</v>
      </c>
      <c r="J361" s="156" t="s">
        <v>37</v>
      </c>
      <c r="K361" s="156" t="s">
        <v>37</v>
      </c>
      <c r="L361" s="156" t="s">
        <v>678</v>
      </c>
      <c r="M361" s="102" t="s">
        <v>716</v>
      </c>
      <c r="N361" s="207"/>
      <c r="O361" s="211"/>
    </row>
    <row r="362" spans="1:16" s="208" customFormat="1" ht="39" x14ac:dyDescent="0.25">
      <c r="A362" s="204"/>
      <c r="B362" s="156" t="s">
        <v>679</v>
      </c>
      <c r="C362" s="166" t="s">
        <v>689</v>
      </c>
      <c r="D362" s="161">
        <v>44199</v>
      </c>
      <c r="E362" s="162">
        <v>10</v>
      </c>
      <c r="F362" s="156" t="s">
        <v>681</v>
      </c>
      <c r="G362" s="195" t="s">
        <v>682</v>
      </c>
      <c r="H362" s="165">
        <v>107000000</v>
      </c>
      <c r="I362" s="165">
        <v>107000000</v>
      </c>
      <c r="J362" s="156" t="s">
        <v>37</v>
      </c>
      <c r="K362" s="156" t="s">
        <v>37</v>
      </c>
      <c r="L362" s="156" t="s">
        <v>678</v>
      </c>
      <c r="M362" s="102" t="s">
        <v>717</v>
      </c>
      <c r="N362" s="207"/>
      <c r="O362" s="207"/>
    </row>
    <row r="363" spans="1:16" s="208" customFormat="1" ht="63.75" x14ac:dyDescent="0.25">
      <c r="A363" s="204"/>
      <c r="B363" s="156" t="s">
        <v>679</v>
      </c>
      <c r="C363" s="160" t="s">
        <v>690</v>
      </c>
      <c r="D363" s="161">
        <v>44199</v>
      </c>
      <c r="E363" s="162">
        <v>11</v>
      </c>
      <c r="F363" s="156" t="s">
        <v>681</v>
      </c>
      <c r="G363" s="195" t="s">
        <v>682</v>
      </c>
      <c r="H363" s="165">
        <v>117700000</v>
      </c>
      <c r="I363" s="165">
        <v>117700000</v>
      </c>
      <c r="J363" s="156" t="s">
        <v>37</v>
      </c>
      <c r="K363" s="156" t="s">
        <v>37</v>
      </c>
      <c r="L363" s="156" t="s">
        <v>678</v>
      </c>
      <c r="M363" s="102" t="s">
        <v>718</v>
      </c>
      <c r="N363" s="207"/>
      <c r="O363" s="207"/>
    </row>
    <row r="364" spans="1:16" s="208" customFormat="1" ht="76.5" x14ac:dyDescent="0.25">
      <c r="A364" s="204"/>
      <c r="B364" s="156" t="s">
        <v>679</v>
      </c>
      <c r="C364" s="175" t="s">
        <v>810</v>
      </c>
      <c r="D364" s="161">
        <v>44199</v>
      </c>
      <c r="E364" s="162">
        <v>11</v>
      </c>
      <c r="F364" s="156" t="s">
        <v>681</v>
      </c>
      <c r="G364" s="195" t="s">
        <v>682</v>
      </c>
      <c r="H364" s="165">
        <v>353100000</v>
      </c>
      <c r="I364" s="165">
        <v>353100000</v>
      </c>
      <c r="J364" s="156" t="s">
        <v>37</v>
      </c>
      <c r="K364" s="156" t="s">
        <v>37</v>
      </c>
      <c r="L364" s="156" t="s">
        <v>678</v>
      </c>
      <c r="M364" s="102" t="s">
        <v>719</v>
      </c>
      <c r="N364" s="207"/>
      <c r="O364" s="207"/>
      <c r="P364" s="160" t="s">
        <v>755</v>
      </c>
    </row>
    <row r="365" spans="1:16" s="208" customFormat="1" ht="99.75" customHeight="1" x14ac:dyDescent="0.25">
      <c r="A365" s="204"/>
      <c r="B365" s="156" t="s">
        <v>679</v>
      </c>
      <c r="C365" s="212" t="s">
        <v>811</v>
      </c>
      <c r="D365" s="161">
        <v>44199</v>
      </c>
      <c r="E365" s="162">
        <v>9</v>
      </c>
      <c r="F365" s="156" t="s">
        <v>681</v>
      </c>
      <c r="G365" s="195" t="s">
        <v>682</v>
      </c>
      <c r="H365" s="165">
        <v>96300000</v>
      </c>
      <c r="I365" s="165">
        <v>96300000</v>
      </c>
      <c r="J365" s="156" t="s">
        <v>37</v>
      </c>
      <c r="K365" s="156" t="s">
        <v>37</v>
      </c>
      <c r="L365" s="156" t="s">
        <v>678</v>
      </c>
      <c r="M365" s="102" t="s">
        <v>720</v>
      </c>
      <c r="N365" s="207"/>
      <c r="O365" s="207"/>
      <c r="P365" s="160" t="s">
        <v>691</v>
      </c>
    </row>
    <row r="366" spans="1:16" s="208" customFormat="1" ht="51" x14ac:dyDescent="0.25">
      <c r="A366" s="204"/>
      <c r="B366" s="156" t="s">
        <v>679</v>
      </c>
      <c r="C366" s="160" t="s">
        <v>692</v>
      </c>
      <c r="D366" s="161">
        <v>44199</v>
      </c>
      <c r="E366" s="162">
        <v>11</v>
      </c>
      <c r="F366" s="156" t="s">
        <v>681</v>
      </c>
      <c r="G366" s="195" t="s">
        <v>682</v>
      </c>
      <c r="H366" s="165">
        <v>117700000</v>
      </c>
      <c r="I366" s="165">
        <v>117700000</v>
      </c>
      <c r="J366" s="156" t="s">
        <v>37</v>
      </c>
      <c r="K366" s="156" t="s">
        <v>37</v>
      </c>
      <c r="L366" s="156" t="s">
        <v>678</v>
      </c>
      <c r="M366" s="102" t="s">
        <v>721</v>
      </c>
      <c r="N366" s="207"/>
      <c r="O366" s="207"/>
    </row>
    <row r="367" spans="1:16" s="208" customFormat="1" ht="38.25" x14ac:dyDescent="0.25">
      <c r="A367" s="204"/>
      <c r="B367" s="156" t="s">
        <v>679</v>
      </c>
      <c r="C367" s="160" t="s">
        <v>693</v>
      </c>
      <c r="D367" s="161">
        <v>44199</v>
      </c>
      <c r="E367" s="162">
        <v>12</v>
      </c>
      <c r="F367" s="156" t="s">
        <v>681</v>
      </c>
      <c r="G367" s="195" t="s">
        <v>682</v>
      </c>
      <c r="H367" s="165">
        <v>48000000</v>
      </c>
      <c r="I367" s="165">
        <v>48000000</v>
      </c>
      <c r="J367" s="156" t="s">
        <v>37</v>
      </c>
      <c r="K367" s="156" t="s">
        <v>37</v>
      </c>
      <c r="L367" s="156" t="s">
        <v>678</v>
      </c>
      <c r="M367" s="102" t="s">
        <v>722</v>
      </c>
      <c r="N367" s="207"/>
      <c r="O367" s="207"/>
    </row>
    <row r="368" spans="1:16" s="204" customFormat="1" ht="38.25" x14ac:dyDescent="0.25">
      <c r="B368" s="156" t="s">
        <v>679</v>
      </c>
      <c r="C368" s="160" t="s">
        <v>787</v>
      </c>
      <c r="D368" s="161">
        <v>44199</v>
      </c>
      <c r="E368" s="162">
        <v>11</v>
      </c>
      <c r="F368" s="156" t="s">
        <v>681</v>
      </c>
      <c r="G368" s="11" t="s">
        <v>682</v>
      </c>
      <c r="H368" s="165">
        <v>53500000</v>
      </c>
      <c r="I368" s="165">
        <f>H368</f>
        <v>53500000</v>
      </c>
      <c r="J368" s="156" t="s">
        <v>37</v>
      </c>
      <c r="K368" s="156" t="s">
        <v>37</v>
      </c>
      <c r="L368" s="156" t="s">
        <v>678</v>
      </c>
      <c r="M368" s="102" t="s">
        <v>723</v>
      </c>
      <c r="N368" s="210"/>
      <c r="O368" s="210"/>
    </row>
    <row r="369" spans="1:15" s="208" customFormat="1" ht="38.25" x14ac:dyDescent="0.25">
      <c r="A369" s="204"/>
      <c r="B369" s="156" t="s">
        <v>679</v>
      </c>
      <c r="C369" s="160" t="s">
        <v>694</v>
      </c>
      <c r="D369" s="161">
        <v>44199</v>
      </c>
      <c r="E369" s="162">
        <v>12</v>
      </c>
      <c r="F369" s="156" t="s">
        <v>681</v>
      </c>
      <c r="G369" s="195" t="s">
        <v>682</v>
      </c>
      <c r="H369" s="165">
        <v>35000000</v>
      </c>
      <c r="I369" s="165">
        <v>35000000</v>
      </c>
      <c r="J369" s="156" t="s">
        <v>37</v>
      </c>
      <c r="K369" s="156" t="s">
        <v>37</v>
      </c>
      <c r="L369" s="156" t="s">
        <v>678</v>
      </c>
      <c r="M369" s="102" t="s">
        <v>724</v>
      </c>
      <c r="N369" s="207"/>
      <c r="O369" s="207"/>
    </row>
    <row r="370" spans="1:15" s="204" customFormat="1" ht="38.25" x14ac:dyDescent="0.25">
      <c r="B370" s="156" t="s">
        <v>679</v>
      </c>
      <c r="C370" s="160" t="s">
        <v>695</v>
      </c>
      <c r="D370" s="161">
        <v>44199</v>
      </c>
      <c r="E370" s="162">
        <v>9</v>
      </c>
      <c r="F370" s="156" t="s">
        <v>681</v>
      </c>
      <c r="G370" s="11" t="s">
        <v>682</v>
      </c>
      <c r="H370" s="165">
        <v>180000000</v>
      </c>
      <c r="I370" s="165">
        <v>180000000</v>
      </c>
      <c r="J370" s="156" t="s">
        <v>37</v>
      </c>
      <c r="K370" s="156" t="s">
        <v>37</v>
      </c>
      <c r="L370" s="156" t="s">
        <v>678</v>
      </c>
      <c r="M370" s="102" t="s">
        <v>725</v>
      </c>
      <c r="N370" s="210"/>
      <c r="O370" s="210"/>
    </row>
    <row r="371" spans="1:15" s="204" customFormat="1" ht="38.25" x14ac:dyDescent="0.25">
      <c r="B371" s="156" t="s">
        <v>679</v>
      </c>
      <c r="C371" s="160" t="s">
        <v>696</v>
      </c>
      <c r="D371" s="161">
        <v>44199</v>
      </c>
      <c r="E371" s="162">
        <v>9</v>
      </c>
      <c r="F371" s="156" t="s">
        <v>681</v>
      </c>
      <c r="G371" s="11" t="s">
        <v>682</v>
      </c>
      <c r="H371" s="165">
        <v>149800000</v>
      </c>
      <c r="I371" s="165">
        <f>H371</f>
        <v>149800000</v>
      </c>
      <c r="J371" s="156" t="s">
        <v>37</v>
      </c>
      <c r="K371" s="156" t="s">
        <v>37</v>
      </c>
      <c r="L371" s="156" t="s">
        <v>678</v>
      </c>
      <c r="M371" s="102" t="s">
        <v>726</v>
      </c>
      <c r="N371" s="210"/>
      <c r="O371" s="210"/>
    </row>
    <row r="372" spans="1:15" s="204" customFormat="1" ht="38.25" x14ac:dyDescent="0.25">
      <c r="B372" s="156" t="s">
        <v>679</v>
      </c>
      <c r="C372" s="160" t="s">
        <v>697</v>
      </c>
      <c r="D372" s="161">
        <v>44199</v>
      </c>
      <c r="E372" s="162">
        <v>10</v>
      </c>
      <c r="F372" s="156" t="s">
        <v>681</v>
      </c>
      <c r="G372" s="11" t="s">
        <v>682</v>
      </c>
      <c r="H372" s="165">
        <v>107000000</v>
      </c>
      <c r="I372" s="165">
        <v>107000000</v>
      </c>
      <c r="J372" s="156" t="s">
        <v>37</v>
      </c>
      <c r="K372" s="156" t="s">
        <v>37</v>
      </c>
      <c r="L372" s="156" t="s">
        <v>678</v>
      </c>
      <c r="M372" s="102" t="s">
        <v>727</v>
      </c>
      <c r="N372" s="210"/>
      <c r="O372" s="210"/>
    </row>
    <row r="373" spans="1:15" s="204" customFormat="1" ht="51" x14ac:dyDescent="0.25">
      <c r="B373" s="156" t="s">
        <v>679</v>
      </c>
      <c r="C373" s="160" t="s">
        <v>756</v>
      </c>
      <c r="D373" s="161">
        <v>44199</v>
      </c>
      <c r="E373" s="162">
        <v>12</v>
      </c>
      <c r="F373" s="156" t="s">
        <v>681</v>
      </c>
      <c r="G373" s="11" t="s">
        <v>682</v>
      </c>
      <c r="H373" s="165">
        <v>563890000</v>
      </c>
      <c r="I373" s="165">
        <f>H373</f>
        <v>563890000</v>
      </c>
      <c r="J373" s="156" t="s">
        <v>37</v>
      </c>
      <c r="K373" s="156" t="s">
        <v>37</v>
      </c>
      <c r="L373" s="156" t="s">
        <v>678</v>
      </c>
      <c r="M373" s="102" t="s">
        <v>728</v>
      </c>
      <c r="N373" s="210"/>
      <c r="O373" s="210"/>
    </row>
    <row r="374" spans="1:15" s="204" customFormat="1" ht="38.25" x14ac:dyDescent="0.25">
      <c r="B374" s="156" t="s">
        <v>679</v>
      </c>
      <c r="C374" s="160" t="s">
        <v>698</v>
      </c>
      <c r="D374" s="161">
        <v>44199</v>
      </c>
      <c r="E374" s="162">
        <v>9</v>
      </c>
      <c r="F374" s="156" t="s">
        <v>681</v>
      </c>
      <c r="G374" s="11" t="s">
        <v>682</v>
      </c>
      <c r="H374" s="165">
        <v>163710000</v>
      </c>
      <c r="I374" s="165">
        <v>163710000</v>
      </c>
      <c r="J374" s="156" t="s">
        <v>37</v>
      </c>
      <c r="K374" s="156" t="s">
        <v>37</v>
      </c>
      <c r="L374" s="156" t="s">
        <v>678</v>
      </c>
      <c r="M374" s="102" t="s">
        <v>729</v>
      </c>
      <c r="N374" s="210"/>
      <c r="O374" s="210"/>
    </row>
    <row r="375" spans="1:15" s="204" customFormat="1" ht="76.5" x14ac:dyDescent="0.25">
      <c r="B375" s="156" t="s">
        <v>679</v>
      </c>
      <c r="C375" s="160" t="s">
        <v>699</v>
      </c>
      <c r="D375" s="161">
        <v>44199</v>
      </c>
      <c r="E375" s="162">
        <v>11</v>
      </c>
      <c r="F375" s="156" t="s">
        <v>681</v>
      </c>
      <c r="G375" s="11" t="s">
        <v>682</v>
      </c>
      <c r="H375" s="165">
        <v>1219800000</v>
      </c>
      <c r="I375" s="165">
        <v>1219800000</v>
      </c>
      <c r="J375" s="156" t="s">
        <v>37</v>
      </c>
      <c r="K375" s="156" t="s">
        <v>37</v>
      </c>
      <c r="L375" s="156" t="s">
        <v>678</v>
      </c>
      <c r="M375" s="102" t="s">
        <v>730</v>
      </c>
      <c r="N375" s="210"/>
      <c r="O375" s="210"/>
    </row>
    <row r="376" spans="1:15" s="204" customFormat="1" ht="25.5" x14ac:dyDescent="0.25">
      <c r="B376" s="156" t="s">
        <v>679</v>
      </c>
      <c r="C376" s="157" t="s">
        <v>700</v>
      </c>
      <c r="D376" s="161">
        <v>44199</v>
      </c>
      <c r="E376" s="162">
        <v>10</v>
      </c>
      <c r="F376" s="156" t="s">
        <v>681</v>
      </c>
      <c r="G376" s="11" t="s">
        <v>682</v>
      </c>
      <c r="H376" s="165">
        <v>107000000</v>
      </c>
      <c r="I376" s="165">
        <v>107000000</v>
      </c>
      <c r="J376" s="156" t="s">
        <v>37</v>
      </c>
      <c r="K376" s="156" t="s">
        <v>37</v>
      </c>
      <c r="L376" s="156" t="s">
        <v>678</v>
      </c>
      <c r="M376" s="102" t="s">
        <v>731</v>
      </c>
      <c r="N376" s="210"/>
      <c r="O376" s="210"/>
    </row>
    <row r="377" spans="1:15" s="204" customFormat="1" ht="51" x14ac:dyDescent="0.25">
      <c r="B377" s="156" t="s">
        <v>679</v>
      </c>
      <c r="C377" s="160" t="s">
        <v>701</v>
      </c>
      <c r="D377" s="161">
        <v>44199</v>
      </c>
      <c r="E377" s="162">
        <v>11</v>
      </c>
      <c r="F377" s="156" t="s">
        <v>681</v>
      </c>
      <c r="G377" s="11" t="s">
        <v>682</v>
      </c>
      <c r="H377" s="165">
        <v>877400000</v>
      </c>
      <c r="I377" s="165">
        <v>877400000</v>
      </c>
      <c r="J377" s="156" t="s">
        <v>37</v>
      </c>
      <c r="K377" s="156" t="s">
        <v>37</v>
      </c>
      <c r="L377" s="156" t="s">
        <v>678</v>
      </c>
      <c r="M377" s="102" t="s">
        <v>732</v>
      </c>
      <c r="N377" s="210"/>
      <c r="O377" s="210"/>
    </row>
    <row r="378" spans="1:15" s="204" customFormat="1" ht="63.75" x14ac:dyDescent="0.25">
      <c r="B378" s="156" t="s">
        <v>679</v>
      </c>
      <c r="C378" s="160" t="s">
        <v>702</v>
      </c>
      <c r="D378" s="161">
        <v>44199</v>
      </c>
      <c r="E378" s="162">
        <v>10</v>
      </c>
      <c r="F378" s="156" t="s">
        <v>681</v>
      </c>
      <c r="G378" s="11" t="s">
        <v>682</v>
      </c>
      <c r="H378" s="165">
        <v>818550000</v>
      </c>
      <c r="I378" s="165">
        <f>H378</f>
        <v>818550000</v>
      </c>
      <c r="J378" s="156" t="s">
        <v>37</v>
      </c>
      <c r="K378" s="156" t="s">
        <v>37</v>
      </c>
      <c r="L378" s="156" t="s">
        <v>678</v>
      </c>
      <c r="M378" s="102" t="s">
        <v>733</v>
      </c>
      <c r="N378" s="210"/>
      <c r="O378" s="210"/>
    </row>
    <row r="379" spans="1:15" s="204" customFormat="1" ht="51" x14ac:dyDescent="0.25">
      <c r="B379" s="156" t="s">
        <v>679</v>
      </c>
      <c r="C379" s="160" t="s">
        <v>703</v>
      </c>
      <c r="D379" s="161">
        <v>44199</v>
      </c>
      <c r="E379" s="164">
        <v>11.5</v>
      </c>
      <c r="F379" s="156" t="s">
        <v>681</v>
      </c>
      <c r="G379" s="11" t="s">
        <v>682</v>
      </c>
      <c r="H379" s="165">
        <v>209185000</v>
      </c>
      <c r="I379" s="165">
        <v>209185000</v>
      </c>
      <c r="J379" s="156" t="s">
        <v>37</v>
      </c>
      <c r="K379" s="156" t="s">
        <v>37</v>
      </c>
      <c r="L379" s="156" t="s">
        <v>678</v>
      </c>
      <c r="M379" s="102" t="s">
        <v>734</v>
      </c>
      <c r="N379" s="210"/>
      <c r="O379" s="210"/>
    </row>
    <row r="380" spans="1:15" s="204" customFormat="1" ht="51" x14ac:dyDescent="0.25">
      <c r="B380" s="156" t="s">
        <v>679</v>
      </c>
      <c r="C380" s="160" t="s">
        <v>704</v>
      </c>
      <c r="D380" s="161">
        <v>44199</v>
      </c>
      <c r="E380" s="162">
        <v>9</v>
      </c>
      <c r="F380" s="156" t="s">
        <v>681</v>
      </c>
      <c r="G380" s="11" t="s">
        <v>682</v>
      </c>
      <c r="H380" s="165">
        <v>96300000</v>
      </c>
      <c r="I380" s="165">
        <v>96300000</v>
      </c>
      <c r="J380" s="156" t="s">
        <v>37</v>
      </c>
      <c r="K380" s="156" t="s">
        <v>37</v>
      </c>
      <c r="L380" s="156" t="s">
        <v>678</v>
      </c>
      <c r="M380" s="102" t="s">
        <v>735</v>
      </c>
      <c r="N380" s="210"/>
      <c r="O380" s="210"/>
    </row>
    <row r="381" spans="1:15" s="204" customFormat="1" ht="38.25" x14ac:dyDescent="0.25">
      <c r="B381" s="156" t="s">
        <v>679</v>
      </c>
      <c r="C381" s="160" t="s">
        <v>705</v>
      </c>
      <c r="D381" s="161">
        <v>44199</v>
      </c>
      <c r="E381" s="162">
        <v>11</v>
      </c>
      <c r="F381" s="156" t="s">
        <v>681</v>
      </c>
      <c r="G381" s="11" t="s">
        <v>682</v>
      </c>
      <c r="H381" s="165">
        <v>58850000</v>
      </c>
      <c r="I381" s="165">
        <v>58850000</v>
      </c>
      <c r="J381" s="156" t="s">
        <v>37</v>
      </c>
      <c r="K381" s="156" t="s">
        <v>37</v>
      </c>
      <c r="L381" s="156" t="s">
        <v>678</v>
      </c>
      <c r="M381" s="102" t="s">
        <v>736</v>
      </c>
      <c r="N381" s="210"/>
      <c r="O381" s="210"/>
    </row>
    <row r="382" spans="1:15" s="204" customFormat="1" ht="38.25" x14ac:dyDescent="0.25">
      <c r="B382" s="156" t="s">
        <v>679</v>
      </c>
      <c r="C382" s="160" t="s">
        <v>706</v>
      </c>
      <c r="D382" s="161">
        <v>44199</v>
      </c>
      <c r="E382" s="162">
        <v>11</v>
      </c>
      <c r="F382" s="156" t="s">
        <v>681</v>
      </c>
      <c r="G382" s="11" t="s">
        <v>682</v>
      </c>
      <c r="H382" s="165">
        <v>41195000</v>
      </c>
      <c r="I382" s="165">
        <v>41195000</v>
      </c>
      <c r="J382" s="156" t="s">
        <v>37</v>
      </c>
      <c r="K382" s="156" t="s">
        <v>37</v>
      </c>
      <c r="L382" s="156" t="s">
        <v>678</v>
      </c>
      <c r="M382" s="102" t="s">
        <v>737</v>
      </c>
      <c r="N382" s="210"/>
      <c r="O382" s="210"/>
    </row>
    <row r="383" spans="1:15" s="204" customFormat="1" ht="38.25" x14ac:dyDescent="0.25">
      <c r="B383" s="156" t="s">
        <v>679</v>
      </c>
      <c r="C383" s="160" t="s">
        <v>707</v>
      </c>
      <c r="D383" s="161">
        <v>44199</v>
      </c>
      <c r="E383" s="162">
        <v>12</v>
      </c>
      <c r="F383" s="156" t="s">
        <v>681</v>
      </c>
      <c r="G383" s="11" t="s">
        <v>682</v>
      </c>
      <c r="H383" s="165">
        <v>74900000</v>
      </c>
      <c r="I383" s="165">
        <v>74900000</v>
      </c>
      <c r="J383" s="156" t="s">
        <v>37</v>
      </c>
      <c r="K383" s="156" t="s">
        <v>37</v>
      </c>
      <c r="L383" s="156" t="s">
        <v>678</v>
      </c>
      <c r="M383" s="102" t="s">
        <v>738</v>
      </c>
      <c r="N383" s="210"/>
      <c r="O383" s="210"/>
    </row>
    <row r="384" spans="1:15" s="204" customFormat="1" ht="38.25" x14ac:dyDescent="0.25">
      <c r="B384" s="156" t="s">
        <v>679</v>
      </c>
      <c r="C384" s="160" t="s">
        <v>708</v>
      </c>
      <c r="D384" s="161">
        <v>44199</v>
      </c>
      <c r="E384" s="162">
        <v>4</v>
      </c>
      <c r="F384" s="156" t="s">
        <v>681</v>
      </c>
      <c r="G384" s="11" t="s">
        <v>682</v>
      </c>
      <c r="H384" s="165">
        <v>85000000</v>
      </c>
      <c r="I384" s="165">
        <v>85000000</v>
      </c>
      <c r="J384" s="156" t="s">
        <v>37</v>
      </c>
      <c r="K384" s="156" t="s">
        <v>37</v>
      </c>
      <c r="L384" s="156" t="s">
        <v>678</v>
      </c>
      <c r="M384" s="102" t="s">
        <v>739</v>
      </c>
      <c r="N384" s="210"/>
      <c r="O384" s="210"/>
    </row>
    <row r="385" spans="1:15" s="204" customFormat="1" ht="37.5" x14ac:dyDescent="0.25">
      <c r="B385" s="156" t="s">
        <v>679</v>
      </c>
      <c r="C385" s="160" t="s">
        <v>925</v>
      </c>
      <c r="D385" s="161">
        <v>44199</v>
      </c>
      <c r="E385" s="162">
        <v>4</v>
      </c>
      <c r="F385" s="156" t="s">
        <v>681</v>
      </c>
      <c r="G385" s="11" t="s">
        <v>682</v>
      </c>
      <c r="H385" s="165">
        <v>276000000</v>
      </c>
      <c r="I385" s="165">
        <f>H385</f>
        <v>276000000</v>
      </c>
      <c r="J385" s="156" t="s">
        <v>37</v>
      </c>
      <c r="K385" s="156" t="s">
        <v>37</v>
      </c>
      <c r="L385" s="156" t="s">
        <v>678</v>
      </c>
      <c r="M385" s="102" t="s">
        <v>740</v>
      </c>
      <c r="N385" s="210"/>
      <c r="O385" s="210"/>
    </row>
    <row r="386" spans="1:15" s="204" customFormat="1" ht="49.5" x14ac:dyDescent="0.25">
      <c r="B386" s="156" t="s">
        <v>679</v>
      </c>
      <c r="C386" s="160" t="s">
        <v>926</v>
      </c>
      <c r="D386" s="161">
        <v>44199</v>
      </c>
      <c r="E386" s="162">
        <v>4</v>
      </c>
      <c r="F386" s="156" t="s">
        <v>681</v>
      </c>
      <c r="G386" s="11" t="s">
        <v>682</v>
      </c>
      <c r="H386" s="165">
        <v>56000000</v>
      </c>
      <c r="I386" s="165">
        <v>56000000</v>
      </c>
      <c r="J386" s="156" t="s">
        <v>37</v>
      </c>
      <c r="K386" s="156" t="s">
        <v>37</v>
      </c>
      <c r="L386" s="156" t="s">
        <v>678</v>
      </c>
      <c r="M386" s="102" t="s">
        <v>741</v>
      </c>
      <c r="N386" s="210"/>
      <c r="O386" s="210"/>
    </row>
    <row r="387" spans="1:15" s="204" customFormat="1" ht="63.75" x14ac:dyDescent="0.25">
      <c r="B387" s="156" t="s">
        <v>679</v>
      </c>
      <c r="C387" s="160" t="s">
        <v>745</v>
      </c>
      <c r="D387" s="161">
        <v>44199</v>
      </c>
      <c r="E387" s="162">
        <v>4</v>
      </c>
      <c r="F387" s="156" t="s">
        <v>681</v>
      </c>
      <c r="G387" s="11" t="s">
        <v>682</v>
      </c>
      <c r="H387" s="165">
        <v>2711500000</v>
      </c>
      <c r="I387" s="165">
        <v>2711500000</v>
      </c>
      <c r="J387" s="156" t="s">
        <v>37</v>
      </c>
      <c r="K387" s="156" t="s">
        <v>37</v>
      </c>
      <c r="L387" s="156" t="s">
        <v>678</v>
      </c>
      <c r="M387" s="102" t="s">
        <v>742</v>
      </c>
      <c r="N387" s="210"/>
      <c r="O387" s="210"/>
    </row>
    <row r="388" spans="1:15" s="208" customFormat="1" ht="25.5" x14ac:dyDescent="0.25">
      <c r="A388" s="204"/>
      <c r="B388" s="172">
        <v>80131502</v>
      </c>
      <c r="C388" s="175" t="s">
        <v>743</v>
      </c>
      <c r="D388" s="161">
        <v>44228</v>
      </c>
      <c r="E388" s="156">
        <v>11</v>
      </c>
      <c r="F388" s="156" t="s">
        <v>681</v>
      </c>
      <c r="G388" s="195" t="s">
        <v>682</v>
      </c>
      <c r="H388" s="173">
        <v>26180000</v>
      </c>
      <c r="I388" s="174">
        <f>H388</f>
        <v>26180000</v>
      </c>
      <c r="J388" s="156" t="s">
        <v>37</v>
      </c>
      <c r="K388" s="156" t="s">
        <v>37</v>
      </c>
      <c r="L388" s="11" t="s">
        <v>66</v>
      </c>
      <c r="M388" s="102" t="s">
        <v>744</v>
      </c>
      <c r="N388" s="207"/>
      <c r="O388" s="207"/>
    </row>
    <row r="389" spans="1:15" s="208" customFormat="1" ht="38.25" x14ac:dyDescent="0.25">
      <c r="A389" s="204"/>
      <c r="B389" s="156" t="s">
        <v>679</v>
      </c>
      <c r="C389" s="160" t="s">
        <v>751</v>
      </c>
      <c r="D389" s="210" t="s">
        <v>92</v>
      </c>
      <c r="E389" s="162">
        <v>10</v>
      </c>
      <c r="F389" s="156" t="s">
        <v>681</v>
      </c>
      <c r="G389" s="11" t="s">
        <v>682</v>
      </c>
      <c r="H389" s="165">
        <v>53500000</v>
      </c>
      <c r="I389" s="213">
        <f>H389</f>
        <v>53500000</v>
      </c>
      <c r="J389" s="156" t="s">
        <v>37</v>
      </c>
      <c r="K389" s="156" t="s">
        <v>37</v>
      </c>
      <c r="L389" s="156" t="s">
        <v>678</v>
      </c>
      <c r="M389" s="102" t="s">
        <v>752</v>
      </c>
      <c r="N389" s="207"/>
      <c r="O389" s="207"/>
    </row>
    <row r="390" spans="1:15" s="204" customFormat="1" ht="75" customHeight="1" x14ac:dyDescent="0.25">
      <c r="B390" s="156" t="s">
        <v>679</v>
      </c>
      <c r="C390" s="160" t="s">
        <v>753</v>
      </c>
      <c r="D390" s="210" t="s">
        <v>75</v>
      </c>
      <c r="E390" s="214">
        <v>10</v>
      </c>
      <c r="F390" s="156" t="s">
        <v>681</v>
      </c>
      <c r="G390" s="11" t="s">
        <v>682</v>
      </c>
      <c r="H390" s="165">
        <v>74900000</v>
      </c>
      <c r="I390" s="213">
        <f>H390</f>
        <v>74900000</v>
      </c>
      <c r="J390" s="156" t="s">
        <v>37</v>
      </c>
      <c r="K390" s="156" t="s">
        <v>37</v>
      </c>
      <c r="L390" s="156" t="s">
        <v>678</v>
      </c>
      <c r="M390" s="102" t="s">
        <v>754</v>
      </c>
      <c r="N390" s="215"/>
      <c r="O390" s="215"/>
    </row>
    <row r="391" spans="1:15" s="208" customFormat="1" ht="62.25" customHeight="1" x14ac:dyDescent="0.25">
      <c r="A391" s="204"/>
      <c r="B391" s="156" t="s">
        <v>679</v>
      </c>
      <c r="C391" s="160" t="s">
        <v>812</v>
      </c>
      <c r="D391" s="210" t="s">
        <v>92</v>
      </c>
      <c r="E391" s="214">
        <v>9</v>
      </c>
      <c r="F391" s="156" t="s">
        <v>681</v>
      </c>
      <c r="G391" s="11" t="s">
        <v>682</v>
      </c>
      <c r="H391" s="165">
        <v>81855000</v>
      </c>
      <c r="I391" s="213">
        <v>81855000</v>
      </c>
      <c r="J391" s="156" t="s">
        <v>37</v>
      </c>
      <c r="K391" s="156" t="s">
        <v>37</v>
      </c>
      <c r="L391" s="156" t="s">
        <v>678</v>
      </c>
      <c r="M391" s="102" t="s">
        <v>813</v>
      </c>
    </row>
    <row r="392" spans="1:15" s="204" customFormat="1" ht="38.25" x14ac:dyDescent="0.25">
      <c r="B392" s="156" t="s">
        <v>679</v>
      </c>
      <c r="C392" s="160" t="s">
        <v>897</v>
      </c>
      <c r="D392" s="210" t="s">
        <v>95</v>
      </c>
      <c r="E392" s="210">
        <v>6</v>
      </c>
      <c r="F392" s="156" t="s">
        <v>681</v>
      </c>
      <c r="G392" s="11" t="s">
        <v>682</v>
      </c>
      <c r="H392" s="165">
        <v>38000000</v>
      </c>
      <c r="I392" s="213">
        <f t="shared" ref="I392:I402" si="31">H392</f>
        <v>38000000</v>
      </c>
      <c r="J392" s="156" t="s">
        <v>37</v>
      </c>
      <c r="K392" s="156" t="s">
        <v>37</v>
      </c>
      <c r="L392" s="156" t="s">
        <v>678</v>
      </c>
      <c r="M392" s="102" t="s">
        <v>898</v>
      </c>
    </row>
    <row r="393" spans="1:15" s="204" customFormat="1" ht="75" x14ac:dyDescent="0.25">
      <c r="B393" s="156">
        <v>80101507</v>
      </c>
      <c r="C393" s="216" t="s">
        <v>900</v>
      </c>
      <c r="D393" s="210" t="s">
        <v>95</v>
      </c>
      <c r="E393" s="210">
        <v>6</v>
      </c>
      <c r="F393" s="210" t="s">
        <v>676</v>
      </c>
      <c r="G393" s="11" t="s">
        <v>682</v>
      </c>
      <c r="H393" s="165">
        <v>1255939824</v>
      </c>
      <c r="I393" s="213">
        <f t="shared" si="31"/>
        <v>1255939824</v>
      </c>
      <c r="J393" s="156" t="s">
        <v>37</v>
      </c>
      <c r="K393" s="156" t="s">
        <v>37</v>
      </c>
      <c r="L393" s="156" t="s">
        <v>678</v>
      </c>
      <c r="M393" s="102" t="s">
        <v>901</v>
      </c>
    </row>
    <row r="394" spans="1:15" s="204" customFormat="1" ht="48" x14ac:dyDescent="0.25">
      <c r="B394" s="14" t="s">
        <v>996</v>
      </c>
      <c r="C394" s="52" t="s">
        <v>988</v>
      </c>
      <c r="D394" s="220" t="s">
        <v>997</v>
      </c>
      <c r="E394" s="221" t="s">
        <v>59</v>
      </c>
      <c r="F394" s="221" t="s">
        <v>998</v>
      </c>
      <c r="G394" s="222" t="s">
        <v>682</v>
      </c>
      <c r="H394" s="223">
        <v>53500000</v>
      </c>
      <c r="I394" s="180">
        <f t="shared" si="31"/>
        <v>53500000</v>
      </c>
      <c r="J394" s="17" t="s">
        <v>61</v>
      </c>
      <c r="K394" s="17" t="s">
        <v>425</v>
      </c>
      <c r="L394" s="15" t="s">
        <v>922</v>
      </c>
      <c r="M394" s="102" t="s">
        <v>1000</v>
      </c>
    </row>
    <row r="395" spans="1:15" s="204" customFormat="1" ht="48" x14ac:dyDescent="0.25">
      <c r="B395" s="14" t="s">
        <v>996</v>
      </c>
      <c r="C395" s="52" t="s">
        <v>989</v>
      </c>
      <c r="D395" s="220" t="s">
        <v>997</v>
      </c>
      <c r="E395" s="221" t="s">
        <v>59</v>
      </c>
      <c r="F395" s="221" t="s">
        <v>998</v>
      </c>
      <c r="G395" s="222" t="s">
        <v>682</v>
      </c>
      <c r="H395" s="223">
        <v>53500000</v>
      </c>
      <c r="I395" s="180">
        <f t="shared" si="31"/>
        <v>53500000</v>
      </c>
      <c r="J395" s="17" t="s">
        <v>61</v>
      </c>
      <c r="K395" s="17" t="s">
        <v>425</v>
      </c>
      <c r="L395" s="15" t="s">
        <v>922</v>
      </c>
      <c r="M395" s="102" t="s">
        <v>1001</v>
      </c>
    </row>
    <row r="396" spans="1:15" s="204" customFormat="1" ht="48" x14ac:dyDescent="0.25">
      <c r="B396" s="14" t="s">
        <v>996</v>
      </c>
      <c r="C396" s="52" t="s">
        <v>990</v>
      </c>
      <c r="D396" s="220" t="s">
        <v>330</v>
      </c>
      <c r="E396" s="221" t="s">
        <v>59</v>
      </c>
      <c r="F396" s="221" t="s">
        <v>998</v>
      </c>
      <c r="G396" s="222" t="s">
        <v>682</v>
      </c>
      <c r="H396" s="223">
        <v>53500000</v>
      </c>
      <c r="I396" s="180">
        <f t="shared" si="31"/>
        <v>53500000</v>
      </c>
      <c r="J396" s="17" t="s">
        <v>61</v>
      </c>
      <c r="K396" s="17" t="s">
        <v>425</v>
      </c>
      <c r="L396" s="15" t="s">
        <v>922</v>
      </c>
      <c r="M396" s="102" t="s">
        <v>1002</v>
      </c>
    </row>
    <row r="397" spans="1:15" s="204" customFormat="1" ht="48" x14ac:dyDescent="0.25">
      <c r="B397" s="14" t="s">
        <v>996</v>
      </c>
      <c r="C397" s="52" t="s">
        <v>991</v>
      </c>
      <c r="D397" s="220" t="s">
        <v>330</v>
      </c>
      <c r="E397" s="221" t="s">
        <v>59</v>
      </c>
      <c r="F397" s="221" t="s">
        <v>998</v>
      </c>
      <c r="G397" s="222" t="s">
        <v>682</v>
      </c>
      <c r="H397" s="223">
        <v>53500000</v>
      </c>
      <c r="I397" s="180">
        <f t="shared" si="31"/>
        <v>53500000</v>
      </c>
      <c r="J397" s="17" t="s">
        <v>61</v>
      </c>
      <c r="K397" s="17" t="s">
        <v>425</v>
      </c>
      <c r="L397" s="15" t="s">
        <v>922</v>
      </c>
      <c r="M397" s="102" t="s">
        <v>1003</v>
      </c>
    </row>
    <row r="398" spans="1:15" s="204" customFormat="1" ht="48" x14ac:dyDescent="0.25">
      <c r="B398" s="14" t="s">
        <v>996</v>
      </c>
      <c r="C398" s="52" t="s">
        <v>992</v>
      </c>
      <c r="D398" s="220" t="s">
        <v>330</v>
      </c>
      <c r="E398" s="221" t="s">
        <v>59</v>
      </c>
      <c r="F398" s="221" t="s">
        <v>998</v>
      </c>
      <c r="G398" s="222" t="s">
        <v>682</v>
      </c>
      <c r="H398" s="223">
        <v>53500000</v>
      </c>
      <c r="I398" s="180">
        <f t="shared" si="31"/>
        <v>53500000</v>
      </c>
      <c r="J398" s="17" t="s">
        <v>61</v>
      </c>
      <c r="K398" s="17" t="s">
        <v>425</v>
      </c>
      <c r="L398" s="15" t="s">
        <v>922</v>
      </c>
      <c r="M398" s="102" t="s">
        <v>1004</v>
      </c>
    </row>
    <row r="399" spans="1:15" s="204" customFormat="1" ht="48" x14ac:dyDescent="0.25">
      <c r="B399" s="14" t="s">
        <v>996</v>
      </c>
      <c r="C399" s="52" t="s">
        <v>993</v>
      </c>
      <c r="D399" s="220" t="s">
        <v>330</v>
      </c>
      <c r="E399" s="221" t="s">
        <v>59</v>
      </c>
      <c r="F399" s="221" t="s">
        <v>998</v>
      </c>
      <c r="G399" s="222" t="s">
        <v>682</v>
      </c>
      <c r="H399" s="223">
        <v>53500000</v>
      </c>
      <c r="I399" s="180">
        <f t="shared" si="31"/>
        <v>53500000</v>
      </c>
      <c r="J399" s="17" t="s">
        <v>61</v>
      </c>
      <c r="K399" s="17" t="s">
        <v>425</v>
      </c>
      <c r="L399" s="15" t="s">
        <v>922</v>
      </c>
      <c r="M399" s="102" t="s">
        <v>1005</v>
      </c>
    </row>
    <row r="400" spans="1:15" s="204" customFormat="1" ht="48" x14ac:dyDescent="0.25">
      <c r="B400" s="14" t="s">
        <v>996</v>
      </c>
      <c r="C400" s="52" t="s">
        <v>994</v>
      </c>
      <c r="D400" s="220" t="s">
        <v>330</v>
      </c>
      <c r="E400" s="221" t="s">
        <v>59</v>
      </c>
      <c r="F400" s="221" t="s">
        <v>998</v>
      </c>
      <c r="G400" s="222" t="s">
        <v>682</v>
      </c>
      <c r="H400" s="223">
        <v>53500000</v>
      </c>
      <c r="I400" s="180">
        <f t="shared" si="31"/>
        <v>53500000</v>
      </c>
      <c r="J400" s="17" t="s">
        <v>61</v>
      </c>
      <c r="K400" s="17" t="s">
        <v>425</v>
      </c>
      <c r="L400" s="15" t="s">
        <v>922</v>
      </c>
      <c r="M400" s="102" t="s">
        <v>1006</v>
      </c>
    </row>
    <row r="401" spans="1:13" s="204" customFormat="1" ht="48" x14ac:dyDescent="0.25">
      <c r="B401" s="14" t="s">
        <v>996</v>
      </c>
      <c r="C401" s="52" t="s">
        <v>995</v>
      </c>
      <c r="D401" s="220" t="s">
        <v>330</v>
      </c>
      <c r="E401" s="221" t="s">
        <v>59</v>
      </c>
      <c r="F401" s="221" t="s">
        <v>998</v>
      </c>
      <c r="G401" s="222" t="s">
        <v>682</v>
      </c>
      <c r="H401" s="223">
        <v>53500000</v>
      </c>
      <c r="I401" s="180">
        <f t="shared" si="31"/>
        <v>53500000</v>
      </c>
      <c r="J401" s="17" t="s">
        <v>61</v>
      </c>
      <c r="K401" s="17" t="s">
        <v>425</v>
      </c>
      <c r="L401" s="15" t="s">
        <v>922</v>
      </c>
      <c r="M401" s="102" t="s">
        <v>1007</v>
      </c>
    </row>
    <row r="402" spans="1:13" s="227" customFormat="1" ht="75" x14ac:dyDescent="0.25">
      <c r="A402" s="228"/>
      <c r="B402" s="14" t="s">
        <v>679</v>
      </c>
      <c r="C402" s="216" t="s">
        <v>1020</v>
      </c>
      <c r="D402" s="229" t="s">
        <v>746</v>
      </c>
      <c r="E402" s="229" t="s">
        <v>455</v>
      </c>
      <c r="F402" s="221" t="s">
        <v>998</v>
      </c>
      <c r="G402" s="222" t="s">
        <v>682</v>
      </c>
      <c r="H402" s="230">
        <v>72000000</v>
      </c>
      <c r="I402" s="230">
        <f t="shared" si="31"/>
        <v>72000000</v>
      </c>
      <c r="J402" s="17" t="s">
        <v>61</v>
      </c>
      <c r="K402" s="17" t="s">
        <v>425</v>
      </c>
      <c r="L402" s="15" t="s">
        <v>922</v>
      </c>
      <c r="M402" s="102" t="s">
        <v>1021</v>
      </c>
    </row>
    <row r="403" spans="1:13" s="228" customFormat="1" ht="69.75" customHeight="1" x14ac:dyDescent="0.25">
      <c r="B403" s="14" t="s">
        <v>679</v>
      </c>
      <c r="C403" s="245" t="s">
        <v>1110</v>
      </c>
      <c r="D403" s="221" t="s">
        <v>1111</v>
      </c>
      <c r="E403" s="222">
        <v>2</v>
      </c>
      <c r="F403" s="230" t="s">
        <v>1112</v>
      </c>
      <c r="G403" s="230" t="s">
        <v>682</v>
      </c>
      <c r="H403" s="246">
        <v>10500000</v>
      </c>
      <c r="I403" s="246">
        <v>10500000</v>
      </c>
      <c r="J403" s="17" t="s">
        <v>61</v>
      </c>
      <c r="K403" s="17" t="s">
        <v>425</v>
      </c>
      <c r="L403" s="15" t="s">
        <v>922</v>
      </c>
      <c r="M403" s="102" t="s">
        <v>1113</v>
      </c>
    </row>
    <row r="404" spans="1:13" s="208" customFormat="1" ht="15" hidden="1" x14ac:dyDescent="0.25">
      <c r="A404" s="204"/>
      <c r="M404" s="248" t="s">
        <v>1152</v>
      </c>
    </row>
    <row r="405" spans="1:13" s="228" customFormat="1" ht="78" customHeight="1" x14ac:dyDescent="0.25">
      <c r="B405" s="14" t="s">
        <v>679</v>
      </c>
      <c r="C405" s="245" t="s">
        <v>1124</v>
      </c>
      <c r="D405" s="230" t="s">
        <v>1089</v>
      </c>
      <c r="E405" s="222">
        <v>4</v>
      </c>
      <c r="F405" s="246" t="s">
        <v>1112</v>
      </c>
      <c r="G405" s="246" t="s">
        <v>682</v>
      </c>
      <c r="H405" s="217">
        <v>76500000</v>
      </c>
      <c r="I405" s="246">
        <v>8500000</v>
      </c>
      <c r="J405" s="216" t="s">
        <v>36</v>
      </c>
      <c r="K405" s="17" t="s">
        <v>1151</v>
      </c>
      <c r="L405" s="15" t="s">
        <v>922</v>
      </c>
      <c r="M405" s="102" t="s">
        <v>1153</v>
      </c>
    </row>
    <row r="406" spans="1:13" s="204" customFormat="1" ht="90" x14ac:dyDescent="0.25">
      <c r="A406" s="228"/>
      <c r="B406" s="14" t="s">
        <v>679</v>
      </c>
      <c r="C406" s="245" t="s">
        <v>1125</v>
      </c>
      <c r="D406" s="230" t="s">
        <v>1089</v>
      </c>
      <c r="E406" s="222">
        <v>4</v>
      </c>
      <c r="F406" s="246" t="s">
        <v>1112</v>
      </c>
      <c r="G406" s="246" t="s">
        <v>682</v>
      </c>
      <c r="H406" s="217">
        <v>76500000</v>
      </c>
      <c r="I406" s="249">
        <v>8500000</v>
      </c>
      <c r="J406" s="216" t="s">
        <v>36</v>
      </c>
      <c r="K406" s="17" t="s">
        <v>1151</v>
      </c>
      <c r="L406" s="15" t="s">
        <v>922</v>
      </c>
      <c r="M406" s="102" t="s">
        <v>1154</v>
      </c>
    </row>
    <row r="407" spans="1:13" s="204" customFormat="1" ht="75" x14ac:dyDescent="0.25">
      <c r="A407" s="228"/>
      <c r="B407" s="14" t="s">
        <v>679</v>
      </c>
      <c r="C407" s="245" t="s">
        <v>1126</v>
      </c>
      <c r="D407" s="230" t="s">
        <v>1089</v>
      </c>
      <c r="E407" s="222">
        <v>4</v>
      </c>
      <c r="F407" s="246" t="s">
        <v>1112</v>
      </c>
      <c r="G407" s="246" t="s">
        <v>682</v>
      </c>
      <c r="H407" s="217">
        <v>76500000</v>
      </c>
      <c r="I407" s="249">
        <v>8500000</v>
      </c>
      <c r="J407" s="216" t="s">
        <v>36</v>
      </c>
      <c r="K407" s="17" t="s">
        <v>1151</v>
      </c>
      <c r="L407" s="15" t="s">
        <v>922</v>
      </c>
      <c r="M407" s="102" t="s">
        <v>1155</v>
      </c>
    </row>
    <row r="408" spans="1:13" s="204" customFormat="1" ht="90" x14ac:dyDescent="0.25">
      <c r="A408" s="228"/>
      <c r="B408" s="14" t="s">
        <v>679</v>
      </c>
      <c r="C408" s="245" t="s">
        <v>1127</v>
      </c>
      <c r="D408" s="230" t="s">
        <v>1089</v>
      </c>
      <c r="E408" s="222">
        <v>4</v>
      </c>
      <c r="F408" s="246" t="s">
        <v>1112</v>
      </c>
      <c r="G408" s="246" t="s">
        <v>682</v>
      </c>
      <c r="H408" s="217">
        <v>76500000</v>
      </c>
      <c r="I408" s="249">
        <v>8500000</v>
      </c>
      <c r="J408" s="216" t="s">
        <v>36</v>
      </c>
      <c r="K408" s="17" t="s">
        <v>1151</v>
      </c>
      <c r="L408" s="15" t="s">
        <v>922</v>
      </c>
      <c r="M408" s="102" t="s">
        <v>1156</v>
      </c>
    </row>
    <row r="409" spans="1:13" s="204" customFormat="1" ht="75" x14ac:dyDescent="0.25">
      <c r="A409" s="228"/>
      <c r="B409" s="14" t="s">
        <v>679</v>
      </c>
      <c r="C409" s="245" t="s">
        <v>1128</v>
      </c>
      <c r="D409" s="230" t="s">
        <v>1089</v>
      </c>
      <c r="E409" s="222">
        <v>4</v>
      </c>
      <c r="F409" s="246" t="s">
        <v>1112</v>
      </c>
      <c r="G409" s="246" t="s">
        <v>682</v>
      </c>
      <c r="H409" s="217">
        <v>258750000</v>
      </c>
      <c r="I409" s="249">
        <v>28750000</v>
      </c>
      <c r="J409" s="216" t="s">
        <v>36</v>
      </c>
      <c r="K409" s="17" t="s">
        <v>1151</v>
      </c>
      <c r="L409" s="15" t="s">
        <v>922</v>
      </c>
      <c r="M409" s="102" t="s">
        <v>1157</v>
      </c>
    </row>
    <row r="410" spans="1:13" s="204" customFormat="1" ht="75" x14ac:dyDescent="0.25">
      <c r="A410" s="228"/>
      <c r="B410" s="14" t="s">
        <v>679</v>
      </c>
      <c r="C410" s="245" t="s">
        <v>1129</v>
      </c>
      <c r="D410" s="230" t="s">
        <v>1089</v>
      </c>
      <c r="E410" s="222">
        <v>4</v>
      </c>
      <c r="F410" s="246" t="s">
        <v>1112</v>
      </c>
      <c r="G410" s="246" t="s">
        <v>682</v>
      </c>
      <c r="H410" s="217">
        <v>51750000</v>
      </c>
      <c r="I410" s="249">
        <v>5750000</v>
      </c>
      <c r="J410" s="216" t="s">
        <v>36</v>
      </c>
      <c r="K410" s="17" t="s">
        <v>1151</v>
      </c>
      <c r="L410" s="15" t="s">
        <v>922</v>
      </c>
      <c r="M410" s="102" t="s">
        <v>1158</v>
      </c>
    </row>
    <row r="411" spans="1:13" s="204" customFormat="1" ht="90" x14ac:dyDescent="0.25">
      <c r="A411" s="228"/>
      <c r="B411" s="14" t="s">
        <v>679</v>
      </c>
      <c r="C411" s="245" t="s">
        <v>1130</v>
      </c>
      <c r="D411" s="230" t="s">
        <v>1089</v>
      </c>
      <c r="E411" s="222">
        <v>4</v>
      </c>
      <c r="F411" s="246" t="s">
        <v>1112</v>
      </c>
      <c r="G411" s="246" t="s">
        <v>682</v>
      </c>
      <c r="H411" s="217">
        <v>48150000</v>
      </c>
      <c r="I411" s="249">
        <v>5350000</v>
      </c>
      <c r="J411" s="216" t="s">
        <v>36</v>
      </c>
      <c r="K411" s="17" t="s">
        <v>1151</v>
      </c>
      <c r="L411" s="15" t="s">
        <v>922</v>
      </c>
      <c r="M411" s="102" t="s">
        <v>1159</v>
      </c>
    </row>
    <row r="412" spans="1:13" s="204" customFormat="1" ht="60" x14ac:dyDescent="0.25">
      <c r="A412" s="228"/>
      <c r="B412" s="14" t="s">
        <v>679</v>
      </c>
      <c r="C412" s="245" t="s">
        <v>1131</v>
      </c>
      <c r="D412" s="230" t="s">
        <v>1089</v>
      </c>
      <c r="E412" s="222">
        <v>4</v>
      </c>
      <c r="F412" s="246" t="s">
        <v>1112</v>
      </c>
      <c r="G412" s="246" t="s">
        <v>682</v>
      </c>
      <c r="H412" s="217">
        <v>96300000</v>
      </c>
      <c r="I412" s="249">
        <v>10700000</v>
      </c>
      <c r="J412" s="216" t="s">
        <v>36</v>
      </c>
      <c r="K412" s="17" t="s">
        <v>1151</v>
      </c>
      <c r="L412" s="15" t="s">
        <v>922</v>
      </c>
      <c r="M412" s="102" t="s">
        <v>1160</v>
      </c>
    </row>
    <row r="413" spans="1:13" s="204" customFormat="1" ht="75" x14ac:dyDescent="0.25">
      <c r="A413" s="228"/>
      <c r="B413" s="14" t="s">
        <v>679</v>
      </c>
      <c r="C413" s="245" t="s">
        <v>1132</v>
      </c>
      <c r="D413" s="230" t="s">
        <v>1089</v>
      </c>
      <c r="E413" s="222">
        <v>4</v>
      </c>
      <c r="F413" s="246" t="s">
        <v>1112</v>
      </c>
      <c r="G413" s="246" t="s">
        <v>682</v>
      </c>
      <c r="H413" s="217">
        <v>48150000</v>
      </c>
      <c r="I413" s="249">
        <v>5350000</v>
      </c>
      <c r="J413" s="216" t="s">
        <v>36</v>
      </c>
      <c r="K413" s="17" t="s">
        <v>1151</v>
      </c>
      <c r="L413" s="15" t="s">
        <v>922</v>
      </c>
      <c r="M413" s="102" t="s">
        <v>1161</v>
      </c>
    </row>
    <row r="414" spans="1:13" s="204" customFormat="1" ht="105" x14ac:dyDescent="0.25">
      <c r="A414" s="228"/>
      <c r="B414" s="14" t="s">
        <v>679</v>
      </c>
      <c r="C414" s="245" t="s">
        <v>1133</v>
      </c>
      <c r="D414" s="230" t="s">
        <v>1089</v>
      </c>
      <c r="E414" s="222">
        <v>4</v>
      </c>
      <c r="F414" s="246" t="s">
        <v>1112</v>
      </c>
      <c r="G414" s="246" t="s">
        <v>682</v>
      </c>
      <c r="H414" s="217">
        <v>48150000</v>
      </c>
      <c r="I414" s="249">
        <v>5350000</v>
      </c>
      <c r="J414" s="216" t="s">
        <v>36</v>
      </c>
      <c r="K414" s="17" t="s">
        <v>1151</v>
      </c>
      <c r="L414" s="15" t="s">
        <v>922</v>
      </c>
      <c r="M414" s="102" t="s">
        <v>1162</v>
      </c>
    </row>
    <row r="415" spans="1:13" s="204" customFormat="1" ht="75" x14ac:dyDescent="0.25">
      <c r="A415" s="228"/>
      <c r="B415" s="14" t="s">
        <v>679</v>
      </c>
      <c r="C415" s="245" t="s">
        <v>1134</v>
      </c>
      <c r="D415" s="230" t="s">
        <v>1089</v>
      </c>
      <c r="E415" s="222">
        <v>4</v>
      </c>
      <c r="F415" s="246" t="s">
        <v>1112</v>
      </c>
      <c r="G415" s="246" t="s">
        <v>682</v>
      </c>
      <c r="H415" s="217">
        <v>33705000</v>
      </c>
      <c r="I415" s="249">
        <v>3745000</v>
      </c>
      <c r="J415" s="216" t="s">
        <v>36</v>
      </c>
      <c r="K415" s="17" t="s">
        <v>1151</v>
      </c>
      <c r="L415" s="15" t="s">
        <v>922</v>
      </c>
      <c r="M415" s="102" t="s">
        <v>1163</v>
      </c>
    </row>
    <row r="416" spans="1:13" s="204" customFormat="1" ht="60" x14ac:dyDescent="0.25">
      <c r="A416" s="228"/>
      <c r="B416" s="14" t="s">
        <v>679</v>
      </c>
      <c r="C416" s="245" t="s">
        <v>1135</v>
      </c>
      <c r="D416" s="230" t="s">
        <v>1089</v>
      </c>
      <c r="E416" s="222">
        <v>4</v>
      </c>
      <c r="F416" s="246" t="s">
        <v>1112</v>
      </c>
      <c r="G416" s="246" t="s">
        <v>682</v>
      </c>
      <c r="H416" s="217">
        <v>18000000</v>
      </c>
      <c r="I416" s="249">
        <v>2000000</v>
      </c>
      <c r="J416" s="216" t="s">
        <v>36</v>
      </c>
      <c r="K416" s="17" t="s">
        <v>1151</v>
      </c>
      <c r="L416" s="15" t="s">
        <v>922</v>
      </c>
      <c r="M416" s="102" t="s">
        <v>1164</v>
      </c>
    </row>
    <row r="417" spans="1:14" s="204" customFormat="1" ht="75" x14ac:dyDescent="0.25">
      <c r="A417" s="228"/>
      <c r="B417" s="14" t="s">
        <v>679</v>
      </c>
      <c r="C417" s="245" t="s">
        <v>1136</v>
      </c>
      <c r="D417" s="230" t="s">
        <v>1089</v>
      </c>
      <c r="E417" s="222">
        <v>4</v>
      </c>
      <c r="F417" s="246" t="s">
        <v>1112</v>
      </c>
      <c r="G417" s="246" t="s">
        <v>682</v>
      </c>
      <c r="H417" s="217">
        <v>24075000</v>
      </c>
      <c r="I417" s="249">
        <v>2675000</v>
      </c>
      <c r="J417" s="216" t="s">
        <v>36</v>
      </c>
      <c r="K417" s="17" t="s">
        <v>1151</v>
      </c>
      <c r="L417" s="15" t="s">
        <v>922</v>
      </c>
      <c r="M417" s="102" t="s">
        <v>1165</v>
      </c>
    </row>
    <row r="418" spans="1:14" s="204" customFormat="1" ht="75" x14ac:dyDescent="0.25">
      <c r="A418" s="228"/>
      <c r="B418" s="14" t="s">
        <v>679</v>
      </c>
      <c r="C418" s="245" t="s">
        <v>1137</v>
      </c>
      <c r="D418" s="230" t="s">
        <v>1089</v>
      </c>
      <c r="E418" s="222">
        <v>4</v>
      </c>
      <c r="F418" s="246" t="s">
        <v>1112</v>
      </c>
      <c r="G418" s="246" t="s">
        <v>682</v>
      </c>
      <c r="H418" s="217">
        <v>22500000</v>
      </c>
      <c r="I418" s="249">
        <v>2500000</v>
      </c>
      <c r="J418" s="216" t="s">
        <v>36</v>
      </c>
      <c r="K418" s="17" t="s">
        <v>1151</v>
      </c>
      <c r="L418" s="15" t="s">
        <v>922</v>
      </c>
      <c r="M418" s="102" t="s">
        <v>1166</v>
      </c>
    </row>
    <row r="419" spans="1:14" s="204" customFormat="1" ht="75" x14ac:dyDescent="0.25">
      <c r="A419" s="228"/>
      <c r="B419" s="14" t="s">
        <v>679</v>
      </c>
      <c r="C419" s="245" t="s">
        <v>1138</v>
      </c>
      <c r="D419" s="230" t="s">
        <v>1089</v>
      </c>
      <c r="E419" s="222">
        <v>4</v>
      </c>
      <c r="F419" s="246" t="s">
        <v>1112</v>
      </c>
      <c r="G419" s="246" t="s">
        <v>682</v>
      </c>
      <c r="H419" s="217">
        <v>81855000</v>
      </c>
      <c r="I419" s="249">
        <v>9095000</v>
      </c>
      <c r="J419" s="216" t="s">
        <v>36</v>
      </c>
      <c r="K419" s="17" t="s">
        <v>1151</v>
      </c>
      <c r="L419" s="15" t="s">
        <v>922</v>
      </c>
      <c r="M419" s="102" t="s">
        <v>1167</v>
      </c>
    </row>
    <row r="420" spans="1:14" s="204" customFormat="1" ht="60" x14ac:dyDescent="0.25">
      <c r="A420" s="228"/>
      <c r="B420" s="14" t="s">
        <v>679</v>
      </c>
      <c r="C420" s="245" t="s">
        <v>1139</v>
      </c>
      <c r="D420" s="230" t="s">
        <v>1089</v>
      </c>
      <c r="E420" s="222">
        <v>4</v>
      </c>
      <c r="F420" s="246" t="s">
        <v>1112</v>
      </c>
      <c r="G420" s="246" t="s">
        <v>682</v>
      </c>
      <c r="H420" s="217">
        <v>67410000</v>
      </c>
      <c r="I420" s="249">
        <v>7490000</v>
      </c>
      <c r="J420" s="216" t="s">
        <v>36</v>
      </c>
      <c r="K420" s="17" t="s">
        <v>1151</v>
      </c>
      <c r="L420" s="15" t="s">
        <v>922</v>
      </c>
      <c r="M420" s="102" t="s">
        <v>1168</v>
      </c>
    </row>
    <row r="421" spans="1:14" s="204" customFormat="1" ht="75" x14ac:dyDescent="0.25">
      <c r="A421" s="228"/>
      <c r="B421" s="14" t="s">
        <v>679</v>
      </c>
      <c r="C421" s="245" t="s">
        <v>1140</v>
      </c>
      <c r="D421" s="230" t="s">
        <v>1089</v>
      </c>
      <c r="E421" s="222">
        <v>4</v>
      </c>
      <c r="F421" s="246" t="s">
        <v>1112</v>
      </c>
      <c r="G421" s="246" t="s">
        <v>682</v>
      </c>
      <c r="H421" s="217">
        <v>24075000</v>
      </c>
      <c r="I421" s="249">
        <v>2675000</v>
      </c>
      <c r="J421" s="216" t="s">
        <v>36</v>
      </c>
      <c r="K421" s="17" t="s">
        <v>1151</v>
      </c>
      <c r="L421" s="15" t="s">
        <v>922</v>
      </c>
      <c r="M421" s="102" t="s">
        <v>1169</v>
      </c>
    </row>
    <row r="422" spans="1:14" s="204" customFormat="1" ht="90" x14ac:dyDescent="0.25">
      <c r="A422" s="228"/>
      <c r="B422" s="14" t="s">
        <v>679</v>
      </c>
      <c r="C422" s="245" t="s">
        <v>1124</v>
      </c>
      <c r="D422" s="230" t="s">
        <v>1089</v>
      </c>
      <c r="E422" s="222">
        <v>4</v>
      </c>
      <c r="F422" s="246" t="s">
        <v>1112</v>
      </c>
      <c r="G422" s="246" t="s">
        <v>682</v>
      </c>
      <c r="H422" s="217">
        <v>122782500</v>
      </c>
      <c r="I422" s="249">
        <v>13642500</v>
      </c>
      <c r="J422" s="216" t="s">
        <v>36</v>
      </c>
      <c r="K422" s="17" t="s">
        <v>1151</v>
      </c>
      <c r="L422" s="15" t="s">
        <v>922</v>
      </c>
      <c r="M422" s="102" t="s">
        <v>1170</v>
      </c>
    </row>
    <row r="423" spans="1:14" s="204" customFormat="1" ht="60" x14ac:dyDescent="0.25">
      <c r="A423" s="228"/>
      <c r="B423" s="14" t="s">
        <v>679</v>
      </c>
      <c r="C423" s="245" t="s">
        <v>1141</v>
      </c>
      <c r="D423" s="230" t="s">
        <v>1089</v>
      </c>
      <c r="E423" s="222">
        <v>4</v>
      </c>
      <c r="F423" s="246" t="s">
        <v>1112</v>
      </c>
      <c r="G423" s="246" t="s">
        <v>682</v>
      </c>
      <c r="H423" s="217">
        <v>122782500</v>
      </c>
      <c r="I423" s="249">
        <v>13642500</v>
      </c>
      <c r="J423" s="216" t="s">
        <v>36</v>
      </c>
      <c r="K423" s="17" t="s">
        <v>1151</v>
      </c>
      <c r="L423" s="15" t="s">
        <v>922</v>
      </c>
      <c r="M423" s="102" t="s">
        <v>1171</v>
      </c>
    </row>
    <row r="424" spans="1:14" s="204" customFormat="1" ht="120" x14ac:dyDescent="0.25">
      <c r="A424" s="228"/>
      <c r="B424" s="14" t="s">
        <v>679</v>
      </c>
      <c r="C424" s="245" t="s">
        <v>1142</v>
      </c>
      <c r="D424" s="230" t="s">
        <v>1089</v>
      </c>
      <c r="E424" s="222">
        <v>4</v>
      </c>
      <c r="F424" s="246" t="s">
        <v>1112</v>
      </c>
      <c r="G424" s="246" t="s">
        <v>682</v>
      </c>
      <c r="H424" s="217">
        <v>529650000</v>
      </c>
      <c r="I424" s="249">
        <v>58850000</v>
      </c>
      <c r="J424" s="216" t="s">
        <v>36</v>
      </c>
      <c r="K424" s="17" t="s">
        <v>1151</v>
      </c>
      <c r="L424" s="15" t="s">
        <v>922</v>
      </c>
      <c r="M424" s="102" t="s">
        <v>1172</v>
      </c>
    </row>
    <row r="425" spans="1:14" s="204" customFormat="1" ht="60" x14ac:dyDescent="0.25">
      <c r="A425" s="228"/>
      <c r="B425" s="14" t="s">
        <v>679</v>
      </c>
      <c r="C425" s="245" t="s">
        <v>1143</v>
      </c>
      <c r="D425" s="230" t="s">
        <v>1089</v>
      </c>
      <c r="E425" s="222">
        <v>4</v>
      </c>
      <c r="F425" s="246" t="s">
        <v>1112</v>
      </c>
      <c r="G425" s="246" t="s">
        <v>682</v>
      </c>
      <c r="H425" s="217">
        <v>48150000</v>
      </c>
      <c r="I425" s="249">
        <v>5350000</v>
      </c>
      <c r="J425" s="216" t="s">
        <v>36</v>
      </c>
      <c r="K425" s="17" t="s">
        <v>1151</v>
      </c>
      <c r="L425" s="15" t="s">
        <v>922</v>
      </c>
      <c r="M425" s="102" t="s">
        <v>1173</v>
      </c>
    </row>
    <row r="426" spans="1:14" s="204" customFormat="1" ht="90" x14ac:dyDescent="0.25">
      <c r="A426" s="228"/>
      <c r="B426" s="14" t="s">
        <v>679</v>
      </c>
      <c r="C426" s="245" t="s">
        <v>1144</v>
      </c>
      <c r="D426" s="230" t="s">
        <v>1089</v>
      </c>
      <c r="E426" s="222">
        <v>4</v>
      </c>
      <c r="F426" s="246" t="s">
        <v>1112</v>
      </c>
      <c r="G426" s="246" t="s">
        <v>682</v>
      </c>
      <c r="H426" s="217">
        <v>433350000</v>
      </c>
      <c r="I426" s="249">
        <v>48150000</v>
      </c>
      <c r="J426" s="216" t="s">
        <v>36</v>
      </c>
      <c r="K426" s="17" t="s">
        <v>1151</v>
      </c>
      <c r="L426" s="15" t="s">
        <v>922</v>
      </c>
      <c r="M426" s="102" t="s">
        <v>1174</v>
      </c>
    </row>
    <row r="427" spans="1:14" s="204" customFormat="1" ht="90" x14ac:dyDescent="0.25">
      <c r="A427" s="228"/>
      <c r="B427" s="14" t="s">
        <v>679</v>
      </c>
      <c r="C427" s="245" t="s">
        <v>1190</v>
      </c>
      <c r="D427" s="230" t="s">
        <v>1089</v>
      </c>
      <c r="E427" s="222">
        <v>4</v>
      </c>
      <c r="F427" s="246" t="s">
        <v>1112</v>
      </c>
      <c r="G427" s="246" t="s">
        <v>682</v>
      </c>
      <c r="H427" s="217">
        <v>245565000</v>
      </c>
      <c r="I427" s="249">
        <v>27285000</v>
      </c>
      <c r="J427" s="216" t="s">
        <v>36</v>
      </c>
      <c r="K427" s="17" t="s">
        <v>1151</v>
      </c>
      <c r="L427" s="15" t="s">
        <v>922</v>
      </c>
      <c r="M427" s="102" t="s">
        <v>1175</v>
      </c>
      <c r="N427" s="245"/>
    </row>
    <row r="428" spans="1:14" s="204" customFormat="1" ht="75" x14ac:dyDescent="0.25">
      <c r="A428" s="228"/>
      <c r="B428" s="14" t="s">
        <v>679</v>
      </c>
      <c r="C428" s="245" t="s">
        <v>1145</v>
      </c>
      <c r="D428" s="230" t="s">
        <v>1089</v>
      </c>
      <c r="E428" s="222">
        <v>4</v>
      </c>
      <c r="F428" s="246" t="s">
        <v>1112</v>
      </c>
      <c r="G428" s="246" t="s">
        <v>682</v>
      </c>
      <c r="H428" s="217">
        <v>48150000</v>
      </c>
      <c r="I428" s="249">
        <v>5350000</v>
      </c>
      <c r="J428" s="216" t="s">
        <v>36</v>
      </c>
      <c r="K428" s="17" t="s">
        <v>1151</v>
      </c>
      <c r="L428" s="15" t="s">
        <v>922</v>
      </c>
      <c r="M428" s="102" t="s">
        <v>1176</v>
      </c>
    </row>
    <row r="429" spans="1:14" s="204" customFormat="1" ht="60" x14ac:dyDescent="0.25">
      <c r="A429" s="228"/>
      <c r="B429" s="14" t="s">
        <v>679</v>
      </c>
      <c r="C429" s="245" t="s">
        <v>1146</v>
      </c>
      <c r="D429" s="230" t="s">
        <v>1089</v>
      </c>
      <c r="E429" s="222">
        <v>4</v>
      </c>
      <c r="F429" s="246" t="s">
        <v>1112</v>
      </c>
      <c r="G429" s="246" t="s">
        <v>682</v>
      </c>
      <c r="H429" s="217">
        <v>24075000</v>
      </c>
      <c r="I429" s="249">
        <v>2675000</v>
      </c>
      <c r="J429" s="216" t="s">
        <v>36</v>
      </c>
      <c r="K429" s="17" t="s">
        <v>1151</v>
      </c>
      <c r="L429" s="15" t="s">
        <v>922</v>
      </c>
      <c r="M429" s="102" t="s">
        <v>1177</v>
      </c>
    </row>
    <row r="430" spans="1:14" s="204" customFormat="1" ht="75" x14ac:dyDescent="0.25">
      <c r="A430" s="228"/>
      <c r="B430" s="14" t="s">
        <v>679</v>
      </c>
      <c r="C430" s="245" t="s">
        <v>1147</v>
      </c>
      <c r="D430" s="230" t="s">
        <v>1089</v>
      </c>
      <c r="E430" s="222">
        <v>4</v>
      </c>
      <c r="F430" s="246" t="s">
        <v>1112</v>
      </c>
      <c r="G430" s="246" t="s">
        <v>682</v>
      </c>
      <c r="H430" s="217">
        <v>96300000</v>
      </c>
      <c r="I430" s="249">
        <v>10700000</v>
      </c>
      <c r="J430" s="216" t="s">
        <v>36</v>
      </c>
      <c r="K430" s="17" t="s">
        <v>1151</v>
      </c>
      <c r="L430" s="15" t="s">
        <v>922</v>
      </c>
      <c r="M430" s="102" t="s">
        <v>1178</v>
      </c>
    </row>
    <row r="431" spans="1:14" s="204" customFormat="1" ht="75" x14ac:dyDescent="0.25">
      <c r="A431" s="228"/>
      <c r="B431" s="14" t="s">
        <v>679</v>
      </c>
      <c r="C431" s="245" t="s">
        <v>1148</v>
      </c>
      <c r="D431" s="230" t="s">
        <v>1089</v>
      </c>
      <c r="E431" s="222">
        <v>4</v>
      </c>
      <c r="F431" s="246" t="s">
        <v>1112</v>
      </c>
      <c r="G431" s="246" t="s">
        <v>682</v>
      </c>
      <c r="H431" s="217">
        <v>33705000</v>
      </c>
      <c r="I431" s="249">
        <v>3745000</v>
      </c>
      <c r="J431" s="216" t="s">
        <v>36</v>
      </c>
      <c r="K431" s="17" t="s">
        <v>1151</v>
      </c>
      <c r="L431" s="15" t="s">
        <v>922</v>
      </c>
      <c r="M431" s="102" t="s">
        <v>1179</v>
      </c>
    </row>
    <row r="432" spans="1:14" s="204" customFormat="1" ht="60" x14ac:dyDescent="0.25">
      <c r="A432" s="228"/>
      <c r="B432" s="14" t="s">
        <v>679</v>
      </c>
      <c r="C432" s="245" t="s">
        <v>1149</v>
      </c>
      <c r="D432" s="230" t="s">
        <v>1089</v>
      </c>
      <c r="E432" s="222">
        <v>4</v>
      </c>
      <c r="F432" s="246" t="s">
        <v>1112</v>
      </c>
      <c r="G432" s="246" t="s">
        <v>682</v>
      </c>
      <c r="H432" s="217">
        <v>40927500</v>
      </c>
      <c r="I432" s="249">
        <v>4547500</v>
      </c>
      <c r="J432" s="216" t="s">
        <v>36</v>
      </c>
      <c r="K432" s="17" t="s">
        <v>1151</v>
      </c>
      <c r="L432" s="15" t="s">
        <v>922</v>
      </c>
      <c r="M432" s="102" t="s">
        <v>1180</v>
      </c>
    </row>
    <row r="433" spans="1:13" s="204" customFormat="1" ht="75" x14ac:dyDescent="0.25">
      <c r="A433" s="228"/>
      <c r="B433" s="14" t="s">
        <v>679</v>
      </c>
      <c r="C433" s="245" t="s">
        <v>1150</v>
      </c>
      <c r="D433" s="230" t="s">
        <v>1089</v>
      </c>
      <c r="E433" s="222">
        <v>4</v>
      </c>
      <c r="F433" s="246" t="s">
        <v>1112</v>
      </c>
      <c r="G433" s="246" t="s">
        <v>682</v>
      </c>
      <c r="H433" s="217">
        <v>153000000</v>
      </c>
      <c r="I433" s="249">
        <v>17000000</v>
      </c>
      <c r="J433" s="216" t="s">
        <v>36</v>
      </c>
      <c r="K433" s="17" t="s">
        <v>1151</v>
      </c>
      <c r="L433" s="15" t="s">
        <v>922</v>
      </c>
      <c r="M433" s="102" t="s">
        <v>1181</v>
      </c>
    </row>
  </sheetData>
  <autoFilter ref="A19:BF19" xr:uid="{7A67C31E-333A-4F50-BFFF-7FAB33D19A5A}"/>
  <mergeCells count="3">
    <mergeCell ref="R21:R31"/>
    <mergeCell ref="F5:I9"/>
    <mergeCell ref="F11:I15"/>
  </mergeCells>
  <phoneticPr fontId="16" type="noConversion"/>
  <pageMargins left="0.70866141732283472" right="0.70866141732283472" top="0.55118110236220474" bottom="0.74803149606299213" header="0.31496062992125984" footer="0.31496062992125984"/>
  <pageSetup paperSize="14" scale="18"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vt:lpstr>
      <vt:lpstr>PAA!Área_de_impresión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Carolina Rodriguez Rivero</dc:creator>
  <cp:lastModifiedBy>Daniel Osorio Madero</cp:lastModifiedBy>
  <cp:lastPrinted>2020-01-22T15:26:00Z</cp:lastPrinted>
  <dcterms:created xsi:type="dcterms:W3CDTF">2019-01-11T22:17:10Z</dcterms:created>
  <dcterms:modified xsi:type="dcterms:W3CDTF">2021-01-05T18:58:48Z</dcterms:modified>
</cp:coreProperties>
</file>